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санина\"/>
    </mc:Choice>
  </mc:AlternateContent>
  <xr:revisionPtr revIDLastSave="0" documentId="8_{B2584FE5-D3FC-4897-96D4-9B69E3868A02}" xr6:coauthVersionLast="46" xr6:coauthVersionMax="46" xr10:uidLastSave="{00000000-0000-0000-0000-000000000000}"/>
  <bookViews>
    <workbookView xWindow="-120" yWindow="-120" windowWidth="19440" windowHeight="15000" tabRatio="928" activeTab="1" xr2:uid="{00000000-000D-0000-FFFF-FFFF00000000}"/>
  </bookViews>
  <sheets>
    <sheet name="Рытьё могилы Э" sheetId="36" r:id="rId1"/>
    <sheet name="Прейскурант" sheetId="6" r:id="rId2"/>
    <sheet name="Экскаватор" sheetId="5" r:id="rId3"/>
    <sheet name="Откачка сточных вод" sheetId="9" r:id="rId4"/>
    <sheet name="Трактор МТЗ-82" sheetId="10" r:id="rId5"/>
    <sheet name="Пахота" sheetId="11" r:id="rId6"/>
    <sheet name="Покос" sheetId="12" r:id="rId7"/>
    <sheet name="Справка" sheetId="13" r:id="rId8"/>
    <sheet name="Цепник" sheetId="15" r:id="rId9"/>
    <sheet name="Захоронение" sheetId="16" r:id="rId10"/>
    <sheet name="Пломбировка" sheetId="17" r:id="rId11"/>
    <sheet name="Обследование" sheetId="18" r:id="rId12"/>
    <sheet name="Водомер металл" sheetId="20" r:id="rId13"/>
    <sheet name="Техусловия на водомер" sheetId="21" r:id="rId14"/>
    <sheet name="Врезка вода м,а без Э" sheetId="22" r:id="rId15"/>
    <sheet name="Врезка вода м,а без МАТ, безЭ" sheetId="33" r:id="rId16"/>
    <sheet name="Врезка вода м,а Э" sheetId="23" r:id="rId17"/>
    <sheet name="Врезка вода м,а без МАТ с Э" sheetId="35" r:id="rId18"/>
    <sheet name="Замена арматуры" sheetId="24" r:id="rId19"/>
    <sheet name="Демонтаж,монтаж вода" sheetId="25" r:id="rId20"/>
    <sheet name="Чистка канализации" sheetId="26" r:id="rId21"/>
    <sheet name="Врезка к кан.без устр. кол" sheetId="46" r:id="rId22"/>
    <sheet name="Врезка канал из  МАТ заказ" sheetId="27" r:id="rId23"/>
    <sheet name="Замена водомера" sheetId="29" r:id="rId24"/>
    <sheet name="Техусловия на врезку Юр" sheetId="30" r:id="rId25"/>
    <sheet name="Техусловия на врезку Физ" sheetId="31" r:id="rId26"/>
    <sheet name="Прием в эксплуатацию" sheetId="32" r:id="rId27"/>
    <sheet name="откачка на отделениях" sheetId="37" r:id="rId28"/>
    <sheet name="Бензотриммер" sheetId="49" r:id="rId29"/>
    <sheet name="Демонтаж, монтаж из мат.зак." sheetId="50" r:id="rId30"/>
    <sheet name="работа слесаряф АВР 6 р" sheetId="51" r:id="rId31"/>
    <sheet name="работа слесаря 5 р" sheetId="55" r:id="rId32"/>
    <sheet name="Лист3" sheetId="56" r:id="rId33"/>
  </sheets>
  <definedNames>
    <definedName name="_xlnm.Print_Area" localSheetId="13">'Техусловия на водомер'!$A$1:$H$35</definedName>
    <definedName name="_xlnm.Print_Area" localSheetId="2">Экскаватор!$A$1:$H$33</definedName>
  </definedNames>
  <calcPr calcId="191029"/>
</workbook>
</file>

<file path=xl/calcChain.xml><?xml version="1.0" encoding="utf-8"?>
<calcChain xmlns="http://schemas.openxmlformats.org/spreadsheetml/2006/main">
  <c r="H23" i="55" l="1"/>
  <c r="H17" i="55"/>
  <c r="H23" i="51"/>
  <c r="H17" i="51"/>
  <c r="H24" i="51" s="1"/>
  <c r="H17" i="50"/>
  <c r="H19" i="50" s="1"/>
  <c r="H25" i="51" l="1"/>
  <c r="H24" i="55"/>
  <c r="H25" i="55" s="1"/>
  <c r="H23" i="31"/>
  <c r="H22" i="32"/>
  <c r="H26" i="55" l="1"/>
  <c r="H27" i="55" s="1"/>
  <c r="H26" i="51"/>
  <c r="H27" i="51" s="1"/>
  <c r="H25" i="50"/>
  <c r="H28" i="55" l="1"/>
  <c r="H29" i="55" s="1"/>
  <c r="H30" i="55" s="1"/>
  <c r="H28" i="51"/>
  <c r="H29" i="51" s="1"/>
  <c r="H30" i="51" s="1"/>
  <c r="H20" i="49"/>
  <c r="H18" i="37"/>
  <c r="H24" i="25" l="1"/>
  <c r="H21" i="25"/>
  <c r="H20" i="25"/>
  <c r="H17" i="25"/>
  <c r="H25" i="23"/>
  <c r="H22" i="23"/>
  <c r="H24" i="22"/>
  <c r="H21" i="23"/>
  <c r="H27" i="22" l="1"/>
  <c r="H23" i="22" l="1"/>
  <c r="H18" i="23"/>
  <c r="H20" i="22"/>
  <c r="H17" i="37"/>
  <c r="H16" i="46" l="1"/>
  <c r="H17" i="36" l="1"/>
  <c r="H21" i="5"/>
  <c r="H30" i="50" l="1"/>
  <c r="H26" i="50"/>
  <c r="H31" i="50" l="1"/>
  <c r="H32" i="50" s="1"/>
  <c r="H33" i="50" l="1"/>
  <c r="H34" i="50" s="1"/>
  <c r="H21" i="49"/>
  <c r="H35" i="50" l="1"/>
  <c r="H36" i="50" s="1"/>
  <c r="H37" i="50" s="1"/>
  <c r="H22" i="49"/>
  <c r="H23" i="49" s="1"/>
  <c r="H24" i="49" l="1"/>
  <c r="H26" i="49" s="1"/>
  <c r="H25" i="49" l="1"/>
  <c r="H17" i="46" l="1"/>
  <c r="H18" i="46" l="1"/>
  <c r="H19" i="46" s="1"/>
  <c r="H20" i="46" s="1"/>
  <c r="H21" i="46" s="1"/>
  <c r="H25" i="33" l="1"/>
  <c r="H37" i="22"/>
  <c r="H37" i="23"/>
  <c r="H21" i="33" l="1"/>
  <c r="H28" i="22"/>
  <c r="H33" i="22"/>
  <c r="H34" i="22" s="1"/>
  <c r="H26" i="23"/>
  <c r="H32" i="23"/>
  <c r="H33" i="23" l="1"/>
  <c r="H38" i="23" s="1"/>
  <c r="H22" i="33"/>
  <c r="H38" i="22"/>
  <c r="H39" i="22" s="1"/>
  <c r="H39" i="23" l="1"/>
  <c r="H40" i="23" s="1"/>
  <c r="H41" i="23" s="1"/>
  <c r="H42" i="23" s="1"/>
  <c r="H43" i="23" s="1"/>
  <c r="H44" i="23" s="1"/>
  <c r="H26" i="33"/>
  <c r="H27" i="33" s="1"/>
  <c r="H28" i="33" s="1"/>
  <c r="H29" i="33" s="1"/>
  <c r="H30" i="33" s="1"/>
  <c r="H31" i="33" s="1"/>
  <c r="H32" i="33" s="1"/>
  <c r="H40" i="22"/>
  <c r="H41" i="22" s="1"/>
  <c r="H42" i="22" s="1"/>
  <c r="H43" i="22" s="1"/>
  <c r="H44" i="22" s="1"/>
  <c r="H29" i="35" l="1"/>
  <c r="H28" i="24"/>
  <c r="H24" i="35" l="1"/>
  <c r="H25" i="35" s="1"/>
  <c r="H30" i="35" s="1"/>
  <c r="H23" i="24"/>
  <c r="H24" i="24" l="1"/>
  <c r="H29" i="24" s="1"/>
  <c r="H30" i="24" s="1"/>
  <c r="H31" i="24" s="1"/>
  <c r="H31" i="35"/>
  <c r="H32" i="35" s="1"/>
  <c r="H33" i="35" s="1"/>
  <c r="H34" i="35" l="1"/>
  <c r="H35" i="35" s="1"/>
  <c r="H36" i="35" s="1"/>
  <c r="H32" i="24"/>
  <c r="H33" i="24" s="1"/>
  <c r="H34" i="24" s="1"/>
  <c r="H36" i="25"/>
  <c r="H31" i="25" l="1"/>
  <c r="H32" i="25" s="1"/>
  <c r="H25" i="25"/>
  <c r="H37" i="25" l="1"/>
  <c r="H38" i="25" s="1"/>
  <c r="H21" i="26" l="1"/>
  <c r="H22" i="26" l="1"/>
  <c r="H23" i="26" l="1"/>
  <c r="H24" i="26" l="1"/>
  <c r="H26" i="26" s="1"/>
  <c r="H25" i="26" l="1"/>
  <c r="H20" i="29" l="1"/>
  <c r="H21" i="27" l="1"/>
  <c r="H22" i="27" s="1"/>
  <c r="H21" i="29"/>
  <c r="H23" i="30"/>
  <c r="H23" i="27" l="1"/>
  <c r="H22" i="29"/>
  <c r="H24" i="30"/>
  <c r="H25" i="30" s="1"/>
  <c r="H26" i="30" s="1"/>
  <c r="H28" i="30" s="1"/>
  <c r="H23" i="32"/>
  <c r="H24" i="27" l="1"/>
  <c r="H26" i="27" s="1"/>
  <c r="H23" i="29"/>
  <c r="H25" i="29" s="1"/>
  <c r="H27" i="30"/>
  <c r="H24" i="31"/>
  <c r="H25" i="31" s="1"/>
  <c r="H24" i="32"/>
  <c r="H24" i="29" l="1"/>
  <c r="H25" i="27"/>
  <c r="H26" i="31"/>
  <c r="H27" i="31" s="1"/>
  <c r="H25" i="32"/>
  <c r="H27" i="32" s="1"/>
  <c r="H28" i="31" l="1"/>
  <c r="H26" i="32"/>
  <c r="H21" i="21" l="1"/>
  <c r="H22" i="20"/>
  <c r="H19" i="16"/>
  <c r="H19" i="15"/>
  <c r="H19" i="12"/>
  <c r="H22" i="21" l="1"/>
  <c r="H23" i="21" s="1"/>
  <c r="H23" i="20"/>
  <c r="H19" i="18"/>
  <c r="H20" i="18" s="1"/>
  <c r="H20" i="17"/>
  <c r="H21" i="17" s="1"/>
  <c r="H21" i="16"/>
  <c r="H22" i="16" s="1"/>
  <c r="H23" i="16" s="1"/>
  <c r="H20" i="15"/>
  <c r="H21" i="15" s="1"/>
  <c r="H19" i="13"/>
  <c r="H21" i="12"/>
  <c r="H24" i="21" l="1"/>
  <c r="H26" i="21" s="1"/>
  <c r="H24" i="20"/>
  <c r="H21" i="18"/>
  <c r="H22" i="18" s="1"/>
  <c r="H22" i="17"/>
  <c r="H24" i="16"/>
  <c r="H25" i="16" s="1"/>
  <c r="H22" i="15"/>
  <c r="H23" i="15" s="1"/>
  <c r="H20" i="13"/>
  <c r="H21" i="13" s="1"/>
  <c r="H22" i="12"/>
  <c r="H23" i="12" s="1"/>
  <c r="H26" i="16" l="1"/>
  <c r="H25" i="21"/>
  <c r="H25" i="20"/>
  <c r="H27" i="20" s="1"/>
  <c r="H23" i="18"/>
  <c r="H24" i="18" s="1"/>
  <c r="H25" i="17"/>
  <c r="H24" i="15"/>
  <c r="H22" i="13"/>
  <c r="H24" i="13" s="1"/>
  <c r="H24" i="12"/>
  <c r="H26" i="12" s="1"/>
  <c r="H26" i="20" l="1"/>
  <c r="H25" i="18"/>
  <c r="H24" i="17"/>
  <c r="H23" i="13"/>
  <c r="H25" i="12"/>
  <c r="H13" i="11" l="1"/>
  <c r="H15" i="11" l="1"/>
  <c r="H19" i="9"/>
  <c r="H20" i="9" s="1"/>
  <c r="H21" i="9" s="1"/>
  <c r="H16" i="11" l="1"/>
  <c r="H17" i="11" s="1"/>
  <c r="H22" i="9"/>
  <c r="H23" i="9" s="1"/>
  <c r="H24" i="9" l="1"/>
  <c r="H18" i="11"/>
  <c r="H19" i="11" s="1"/>
  <c r="H20" i="11" l="1"/>
  <c r="H20" i="36" l="1"/>
  <c r="H18" i="5"/>
  <c r="H20" i="5" l="1"/>
  <c r="H21" i="10"/>
  <c r="H18" i="10"/>
  <c r="H19" i="10" l="1"/>
  <c r="H23" i="10" s="1"/>
  <c r="H22" i="5"/>
  <c r="H23" i="5" s="1"/>
  <c r="H24" i="5" s="1"/>
  <c r="H21" i="36"/>
  <c r="H22" i="36" s="1"/>
  <c r="H23" i="36" l="1"/>
  <c r="H25" i="36" s="1"/>
  <c r="H25" i="5"/>
  <c r="H27" i="5" s="1"/>
  <c r="H24" i="10"/>
  <c r="H25" i="10" s="1"/>
  <c r="H24" i="36" l="1"/>
  <c r="H26" i="5"/>
  <c r="H26" i="10"/>
  <c r="H27" i="10" s="1"/>
  <c r="H28" i="10" l="1"/>
  <c r="H19" i="37" l="1"/>
  <c r="H20" i="37" l="1"/>
  <c r="H21" i="37" l="1"/>
  <c r="H22" i="37" l="1"/>
  <c r="H24" i="37" s="1"/>
  <c r="H23" i="37" l="1"/>
  <c r="H39" i="25"/>
  <c r="H40" i="25" l="1"/>
  <c r="H41" i="25" s="1"/>
  <c r="H42" i="25" l="1"/>
  <c r="H43" i="25" s="1"/>
  <c r="H22" i="46" l="1"/>
  <c r="H24" i="46" s="1"/>
  <c r="H23" i="46" l="1"/>
</calcChain>
</file>

<file path=xl/sharedStrings.xml><?xml version="1.0" encoding="utf-8"?>
<sst xmlns="http://schemas.openxmlformats.org/spreadsheetml/2006/main" count="928" uniqueCount="217">
  <si>
    <t>Калькуляция</t>
  </si>
  <si>
    <t>Утверждаю:</t>
  </si>
  <si>
    <t>№п/п</t>
  </si>
  <si>
    <t>Статьи затрат</t>
  </si>
  <si>
    <t xml:space="preserve">Материалы </t>
  </si>
  <si>
    <t>Фумлента 20мм</t>
  </si>
  <si>
    <t>Заработная плата</t>
  </si>
  <si>
    <t>Начисления на ФОТ</t>
  </si>
  <si>
    <t>Работа Транспорта</t>
  </si>
  <si>
    <t>Экскаватор</t>
  </si>
  <si>
    <t>Итого прямых затрат</t>
  </si>
  <si>
    <t>Общехозяйственные расходы</t>
  </si>
  <si>
    <t>Итого затрат</t>
  </si>
  <si>
    <t>Рентабельность</t>
  </si>
  <si>
    <t>Итого с рентабельностью</t>
  </si>
  <si>
    <t>ВСЕГО</t>
  </si>
  <si>
    <t xml:space="preserve">Начисления на ФОТ </t>
  </si>
  <si>
    <t>Прямые затраты</t>
  </si>
  <si>
    <t>Итого</t>
  </si>
  <si>
    <t xml:space="preserve"> на эксплуатацию 1 машино/часа экскаватора ЭО 2621</t>
  </si>
  <si>
    <t>Классность</t>
  </si>
  <si>
    <t>ГСМ</t>
  </si>
  <si>
    <t xml:space="preserve"> на откачку, вывоз и очистку сточных вод п.Агроном 1 рейс</t>
  </si>
  <si>
    <t>Сброс и очистка сточных вод</t>
  </si>
  <si>
    <t xml:space="preserve"> на эксплуатацию 1 машино/часа трактора МТЗ-82</t>
  </si>
  <si>
    <t xml:space="preserve"> стоимости пахоты 1 сотки огорода трактором МТЗ-82</t>
  </si>
  <si>
    <t>затрат на выдачу справки по МООО "Мичуринское ЖКХ"</t>
  </si>
  <si>
    <t>Канцтовары</t>
  </si>
  <si>
    <t>Наем "цепника" с экипажем</t>
  </si>
  <si>
    <t>на вызов контролера для пломбировки прибора учета воды</t>
  </si>
  <si>
    <t>Пломба</t>
  </si>
  <si>
    <t>Оплата труда контролера</t>
  </si>
  <si>
    <t>Леска</t>
  </si>
  <si>
    <t>Оплата труда инженера ПТО</t>
  </si>
  <si>
    <t>Труба 159мм</t>
  </si>
  <si>
    <t>Уголок 50/50</t>
  </si>
  <si>
    <t>Резьба 25</t>
  </si>
  <si>
    <t>Болт 14</t>
  </si>
  <si>
    <t>Гайка 14</t>
  </si>
  <si>
    <t>Электроды</t>
  </si>
  <si>
    <t>Диск отрезной</t>
  </si>
  <si>
    <t>Кольцо НИД</t>
  </si>
  <si>
    <t>Цеховые расходы</t>
  </si>
  <si>
    <t>Прейскурант</t>
  </si>
  <si>
    <t>Электрогазосварщик</t>
  </si>
  <si>
    <t xml:space="preserve"> на замену запорной арматуры (кран,вентиль,задвижка) на месте врезки потребителя в магистраль (металл, асбест) </t>
  </si>
  <si>
    <t>Слесарь АВР 5 разряда</t>
  </si>
  <si>
    <t>Вакуумная машина</t>
  </si>
  <si>
    <t>Слесарь АВР 6 разряда</t>
  </si>
  <si>
    <t>Наименование услуги</t>
  </si>
  <si>
    <t xml:space="preserve"> на рытьё 1 п/м траншеи цепником МТЗ-82</t>
  </si>
  <si>
    <t>Оформление согласования на установку прибора учета холодной воды</t>
  </si>
  <si>
    <t>Автомобиль "Техпомощь"</t>
  </si>
  <si>
    <t>на согласование врезки с выдачей техусловий в магистральный водопровод или канализацию объектов юрлиц, ТСЖ,ИП</t>
  </si>
  <si>
    <t>цен на дополнительные услуги МООО "МичуринскоеЖКХ"</t>
  </si>
  <si>
    <t xml:space="preserve"> на врезку потребителя к  магистральной водопроводной сети (металл, асбест) без эксплуатации экскаватора из материалов заказчика</t>
  </si>
  <si>
    <t xml:space="preserve"> на врезку потребителя к  магистральной водопроводной сети (металл, асбест) с эксплуатацией экскаватора из материалов заказчика </t>
  </si>
  <si>
    <t>на замену прибора учета холодной воды (водомера)</t>
  </si>
  <si>
    <t>на прием в эксплуатацию объектов водоснабжения или водоотведения юрлиц,ТСЖ, ИП</t>
  </si>
  <si>
    <t xml:space="preserve"> на откачку сточных вод на отделениях п.Агроном</t>
  </si>
  <si>
    <t>Эксплуатационный ремонт</t>
  </si>
  <si>
    <t>Расчет</t>
  </si>
  <si>
    <t>Сумма, руб.</t>
  </si>
  <si>
    <t>на рытьё могилы экскаватором ЭО 2621</t>
  </si>
  <si>
    <t>Инструменты, спецодежда</t>
  </si>
  <si>
    <t>Работа трактора</t>
  </si>
  <si>
    <t>Сумма,руб.</t>
  </si>
  <si>
    <t xml:space="preserve"> затрат на покос сорной растительности (1 сотка) </t>
  </si>
  <si>
    <t>трактором МТЗ-82</t>
  </si>
  <si>
    <t>Мичуринского сельского поселения</t>
  </si>
  <si>
    <t>Услуги автомобиля "Техпомощь"</t>
  </si>
  <si>
    <t>инженерных сетей, снятие показаний с прибора учета воды</t>
  </si>
  <si>
    <t>на вызов контролера для внепланового осмотра благоустройства</t>
  </si>
  <si>
    <t>Материалы (отрезной круг, фумлента, электроды)</t>
  </si>
  <si>
    <t>металлических водопроводных сетях заказчика</t>
  </si>
  <si>
    <t xml:space="preserve">на установку водомера при </t>
  </si>
  <si>
    <t>прибора учета холодной воды</t>
  </si>
  <si>
    <t xml:space="preserve">затрат на оформление согласования на установку </t>
  </si>
  <si>
    <t>водоотведения юр.лиц, ТСЖ, ИП</t>
  </si>
  <si>
    <t>водопровод или канализацию частных домовладений</t>
  </si>
  <si>
    <t>на согласование врезки с выдачей техусловий в магистральный</t>
  </si>
  <si>
    <t xml:space="preserve"> водопровод или канализацию объектов юр.лиц, ТСЖ, ИП</t>
  </si>
  <si>
    <t>Оплата труда слесаря 6 разряда</t>
  </si>
  <si>
    <t>материала заказчика без устройства канализационного колодца</t>
  </si>
  <si>
    <t xml:space="preserve">на врезку потребителя к магистральной канализационной сети из </t>
  </si>
  <si>
    <t>Оплата труда слесаря 5 разряда</t>
  </si>
  <si>
    <t xml:space="preserve">на чистку канализации по заявке </t>
  </si>
  <si>
    <t>70руб*1шт</t>
  </si>
  <si>
    <t>к магистральной водопроводной сети (метал, асбест)</t>
  </si>
  <si>
    <t>итого затрат</t>
  </si>
  <si>
    <t xml:space="preserve"> месте врезки потребителя в магистраль (метал, асбест)</t>
  </si>
  <si>
    <t>(метал, асбест) с эксплуатацией экскаватора</t>
  </si>
  <si>
    <t>из материала заказчика</t>
  </si>
  <si>
    <t xml:space="preserve"> на врезку потребителя к  магистральной водопроводной</t>
  </si>
  <si>
    <t>сети (метал, асбест)</t>
  </si>
  <si>
    <t>сети (метал, асбест) без эксплуатации экскаватора</t>
  </si>
  <si>
    <t>сети (метал, асбест) без эксплуатации экскаватора и материала заказчика</t>
  </si>
  <si>
    <t>Раствор бетонный</t>
  </si>
  <si>
    <t>сети без устройства канализационного колодца</t>
  </si>
  <si>
    <t>на врезку потребителя к магистральной канализационной</t>
  </si>
  <si>
    <t>Оплата труда мастера</t>
  </si>
  <si>
    <t xml:space="preserve"> на эксплуатацию 1 часа Бензотриммера</t>
  </si>
  <si>
    <t>Бензин АИ-92</t>
  </si>
  <si>
    <t>Масло 2х тактное</t>
  </si>
  <si>
    <t>(материал потребителя)</t>
  </si>
  <si>
    <t>Директор МООО "Мичуринское ЖКХ"</t>
  </si>
  <si>
    <t>(5040,6*5,8/164,2)+30,2%</t>
  </si>
  <si>
    <t>45руб*1шт</t>
  </si>
  <si>
    <t>2900*0,065м3</t>
  </si>
  <si>
    <t>100руб*1шт</t>
  </si>
  <si>
    <t>613,05/60*30</t>
  </si>
  <si>
    <t>736руб*0,25м</t>
  </si>
  <si>
    <t>287руб*1м</t>
  </si>
  <si>
    <t>25руб*1шт</t>
  </si>
  <si>
    <t>125руб*0,3кг</t>
  </si>
  <si>
    <t>140руб*0,1кг</t>
  </si>
  <si>
    <t>150руб*0,15кг</t>
  </si>
  <si>
    <t>287руб*1шт</t>
  </si>
  <si>
    <t>1час*155</t>
  </si>
  <si>
    <t>41,77руб.*2м3</t>
  </si>
  <si>
    <t>2м*14,1руб</t>
  </si>
  <si>
    <t xml:space="preserve">       на демонтаж старой и монтаж новой врезки потребителя  потребителя к  магистральной водопроводной сети (металл, асбест) </t>
  </si>
  <si>
    <t>Оплата труда машиниста экскаватора</t>
  </si>
  <si>
    <t>Оплата труда тракториста</t>
  </si>
  <si>
    <t>Оплата труда нач.  отдела (абонентского)</t>
  </si>
  <si>
    <t xml:space="preserve">на оформление захоронения на кладбищах </t>
  </si>
  <si>
    <t>Оплата труда нач. отдела (абонентского)</t>
  </si>
  <si>
    <t>Оплата труда слесаря 6 раз.</t>
  </si>
  <si>
    <t>Услуги автомобиля по хозяйственые нужды</t>
  </si>
  <si>
    <t>((27449*1,008)*1,302)/164,25</t>
  </si>
  <si>
    <t>((19398*1,008)*1,302)/164,25</t>
  </si>
  <si>
    <t>1100/60*40</t>
  </si>
  <si>
    <t>126+81+(270*0,15кг)</t>
  </si>
  <si>
    <t>__________________ А.Я Осадчук</t>
  </si>
  <si>
    <t>"_____" ___________ 2020г.</t>
  </si>
  <si>
    <t>__________________ А.Я. Осадчук</t>
  </si>
  <si>
    <t>((25070*1,008)*1,302)/164,25</t>
  </si>
  <si>
    <t>((21937*1,008)*1,302)/164,25</t>
  </si>
  <si>
    <t>((16653*1,008)*1,302)/164,25</t>
  </si>
  <si>
    <t>Мастер</t>
  </si>
  <si>
    <t>507,39*30,2</t>
  </si>
  <si>
    <t>1100руб*1,4часа</t>
  </si>
  <si>
    <t>__________________ А.Я.Осадчук</t>
  </si>
  <si>
    <t>__________________А.Я. Осадчук</t>
  </si>
  <si>
    <t>662,39*30,2</t>
  </si>
  <si>
    <t>662,39*30,2%</t>
  </si>
  <si>
    <t>507,39*30,2%</t>
  </si>
  <si>
    <t>__________________А.Я.Осадчук</t>
  </si>
  <si>
    <t>1100/60*30мин</t>
  </si>
  <si>
    <t>1100*40мин</t>
  </si>
  <si>
    <t>1100*30мин</t>
  </si>
  <si>
    <t>2л.*45руб.</t>
  </si>
  <si>
    <t>((26644*1,008)*1,302/164,25</t>
  </si>
  <si>
    <t>212,9*2 часа</t>
  </si>
  <si>
    <t>((26644*1,008)*1,302)/164,25</t>
  </si>
  <si>
    <t>212,9*20%</t>
  </si>
  <si>
    <t>(212,9+42,58)*30,2%</t>
  </si>
  <si>
    <t>4,75*45руб.</t>
  </si>
  <si>
    <t>(6535,57*5,8/164,2)+30,2%</t>
  </si>
  <si>
    <t>0,44*45руб.</t>
  </si>
  <si>
    <t xml:space="preserve">__________________ А.Я.Осадчук </t>
  </si>
  <si>
    <t>0,35*45руб.</t>
  </si>
  <si>
    <t>200,32*30,2%</t>
  </si>
  <si>
    <t>((12810*1,008)*1,302)/164,25</t>
  </si>
  <si>
    <t>102,36*30,2%</t>
  </si>
  <si>
    <t>53,47руб.*2м3</t>
  </si>
  <si>
    <t>1526,19/60*25мин</t>
  </si>
  <si>
    <t>0,08л*300руб</t>
  </si>
  <si>
    <t xml:space="preserve"> на демонтаж старой и монтаж новой врезки потребителя  к  магистральной водопроводной сети (металл, асбест) </t>
  </si>
  <si>
    <t>"_____" ___________ 2021г.</t>
  </si>
  <si>
    <t>250руб*0,15кг</t>
  </si>
  <si>
    <t>59руб*1шт</t>
  </si>
  <si>
    <t>1069,7*60мин</t>
  </si>
  <si>
    <t>1100*2час</t>
  </si>
  <si>
    <t>1100*2часа</t>
  </si>
  <si>
    <t>120руб*1шт</t>
  </si>
  <si>
    <t>1шт-28руб.</t>
  </si>
  <si>
    <t>1м-5руб (5*0,4см)</t>
  </si>
  <si>
    <t>Оплата труда водителя</t>
  </si>
  <si>
    <t>Расходы на ГСМ</t>
  </si>
  <si>
    <t xml:space="preserve">       на 1 час работы слесаря АВР 5 разряда цеха водоотведения</t>
  </si>
  <si>
    <t xml:space="preserve">                ((19398*12)/1963)*1</t>
  </si>
  <si>
    <t xml:space="preserve">       на 1 час работы слесаря АВР 6 разряда цеха водоотведения</t>
  </si>
  <si>
    <t xml:space="preserve">                ((16653*12)/1963)*1</t>
  </si>
  <si>
    <t>101,8*30,2%</t>
  </si>
  <si>
    <t xml:space="preserve">                                                  ((18849*12)/1963)*1</t>
  </si>
  <si>
    <t>115,22*30,2%</t>
  </si>
  <si>
    <t>118,58*30,2%</t>
  </si>
  <si>
    <t>((10,63л/100км)*23км)*45р</t>
  </si>
  <si>
    <t>((12810*1,008)*1,302)/164,25*2</t>
  </si>
  <si>
    <t>Согласование врезки с выдачей техусловий в магистральный водопровод или канализацию частых домовладений</t>
  </si>
  <si>
    <t>Согласование врезки с выдачей техусловий в магистральный водопровод или канализацию объектов юр. лиц, ТСЖ, ИП</t>
  </si>
  <si>
    <t>Прием в эксплуатацию объектов водоснабжения или водоотведения юр. лиц, ТСЖ, ИП</t>
  </si>
  <si>
    <t xml:space="preserve"> Замена прибора учета холодной воды (водомера)</t>
  </si>
  <si>
    <t>Демонтаж старой и монтаж новой врезки потребителя к магистральной водопроводной сети (металл, асбест) (материал потребителя)</t>
  </si>
  <si>
    <t>Врезка потребителя к магистральной канализационной сети из материала заказчика без устройства канализационного колодца</t>
  </si>
  <si>
    <t>Врезка потребителя к магистральной канализационной сети без устройства канализационного колодца</t>
  </si>
  <si>
    <t>Демонтаж старой и монтаж новой врезки потребителя к магистральной водопроводной сети (металл, асбест)</t>
  </si>
  <si>
    <t>Замена запорной арматуры (кран, вентиль, задвижка) на месте врезки потребителя в магистраль (металл, асбест)</t>
  </si>
  <si>
    <t xml:space="preserve">Врезка потребителя к магистральной водопроводной сети (металл, асбест) без эксплуатации экскаватора и материала заказчика </t>
  </si>
  <si>
    <t xml:space="preserve">Врезка потребителя к магистральной водопроводной сети (металл, асбест) без эксплуатации экскаватора  </t>
  </si>
  <si>
    <t>Установка водомера при металлических водопроводных сетях заказчика</t>
  </si>
  <si>
    <t xml:space="preserve"> Чистка канализации по заявке</t>
  </si>
  <si>
    <t>Эксплуатация 1 часа бензотриммера</t>
  </si>
  <si>
    <t>Покос сорной растительности (1 сотка) трактором МТЗ-82</t>
  </si>
  <si>
    <t>Пахота 1 сотки огорода тракторм МТЗ-82</t>
  </si>
  <si>
    <t>Эксплуатация 1 машино/часа трактора МТЗ-82</t>
  </si>
  <si>
    <t>Откачка, вывоз и очистка сточных вод п. Агроном 1 рейс</t>
  </si>
  <si>
    <t>Эксплуатация 1 машино/часа экскаватора ЭО 2621</t>
  </si>
  <si>
    <t>1 час работы слесаря АВР 5 разряда цеха водоотведения</t>
  </si>
  <si>
    <t>1 час работы слесаря АВР 6 разряда цеха водоотведения</t>
  </si>
  <si>
    <t xml:space="preserve">Вызов контролера для пломбировки прибора учета холодной воды  </t>
  </si>
  <si>
    <t xml:space="preserve">Вызов контролера для внеплпнового осмотра инж. сетей, степени благо-ства  </t>
  </si>
  <si>
    <t xml:space="preserve">Приложение </t>
  </si>
  <si>
    <t xml:space="preserve">к решению Совета Мичуринског сельскогг посления </t>
  </si>
  <si>
    <t>от _________________ № ___________</t>
  </si>
  <si>
    <t>Стоимость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</si>
</sst>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0" xfId="0" applyFont="1"/>
    <xf numFmtId="0" fontId="4" fillId="0" borderId="0" xfId="0" applyFont="1"/>
    <xf numFmtId="0" fontId="7" fillId="0" borderId="0" xfId="0" applyFont="1"/>
    <xf numFmtId="0" fontId="5" fillId="0" borderId="0" xfId="0" applyFont="1"/>
    <xf numFmtId="0" fontId="6" fillId="0" borderId="0" xfId="0" applyFont="1"/>
    <xf numFmtId="0" fontId="8" fillId="0" borderId="1" xfId="0" applyFont="1" applyBorder="1"/>
    <xf numFmtId="0" fontId="8" fillId="0" borderId="0" xfId="0" applyFont="1" applyBorder="1"/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164" fontId="0" fillId="0" borderId="1" xfId="0" applyNumberFormat="1" applyFont="1" applyBorder="1"/>
    <xf numFmtId="164" fontId="2" fillId="0" borderId="1" xfId="0" applyNumberFormat="1" applyFont="1" applyBorder="1"/>
    <xf numFmtId="164" fontId="1" fillId="0" borderId="1" xfId="0" applyNumberFormat="1" applyFont="1" applyBorder="1"/>
    <xf numFmtId="164" fontId="0" fillId="0" borderId="1" xfId="0" applyNumberFormat="1" applyBorder="1"/>
    <xf numFmtId="0" fontId="9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0" fillId="2" borderId="1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0" xfId="0" applyAlignment="1"/>
    <xf numFmtId="164" fontId="0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164" fontId="1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2" borderId="0" xfId="0" applyNumberFormat="1" applyFill="1" applyBorder="1" applyAlignment="1">
      <alignment horizontal="center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164" fontId="0" fillId="0" borderId="0" xfId="0" applyNumberFormat="1" applyFont="1" applyBorder="1"/>
    <xf numFmtId="164" fontId="0" fillId="3" borderId="1" xfId="0" applyNumberFormat="1" applyFont="1" applyFill="1" applyBorder="1"/>
    <xf numFmtId="164" fontId="0" fillId="3" borderId="1" xfId="0" applyNumberFormat="1" applyFill="1" applyBorder="1"/>
    <xf numFmtId="0" fontId="2" fillId="0" borderId="1" xfId="0" applyFont="1" applyBorder="1" applyAlignment="1">
      <alignment horizontal="center"/>
    </xf>
    <xf numFmtId="164" fontId="0" fillId="0" borderId="1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/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Fill="1" applyBorder="1" applyAlignment="1"/>
    <xf numFmtId="164" fontId="0" fillId="2" borderId="1" xfId="0" applyNumberFormat="1" applyFill="1" applyBorder="1"/>
    <xf numFmtId="0" fontId="0" fillId="2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ont="1" applyBorder="1" applyAlignment="1"/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/>
    <xf numFmtId="0" fontId="2" fillId="0" borderId="1" xfId="0" applyFont="1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4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1" xfId="0" applyFont="1" applyFill="1" applyBorder="1" applyAlignmen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2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164" fontId="14" fillId="0" borderId="2" xfId="0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4" fontId="14" fillId="2" borderId="2" xfId="0" applyNumberFormat="1" applyFont="1" applyFill="1" applyBorder="1" applyAlignment="1">
      <alignment vertical="center"/>
    </xf>
    <xf numFmtId="164" fontId="14" fillId="2" borderId="3" xfId="0" applyNumberFormat="1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right" vertical="center"/>
    </xf>
    <xf numFmtId="164" fontId="14" fillId="2" borderId="3" xfId="0" applyNumberFormat="1" applyFont="1" applyFill="1" applyBorder="1" applyAlignment="1">
      <alignment horizontal="right" vertical="center"/>
    </xf>
    <xf numFmtId="164" fontId="14" fillId="0" borderId="2" xfId="0" applyNumberFormat="1" applyFont="1" applyBorder="1" applyAlignment="1">
      <alignment horizontal="right" vertical="center"/>
    </xf>
    <xf numFmtId="164" fontId="14" fillId="0" borderId="3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" xfId="0" applyFont="1" applyFill="1" applyBorder="1" applyAlignment="1">
      <alignment horizontal="left" wrapText="1" shrinkToFit="1"/>
    </xf>
    <xf numFmtId="0" fontId="0" fillId="0" borderId="4" xfId="0" applyFont="1" applyFill="1" applyBorder="1" applyAlignment="1">
      <alignment horizontal="left" wrapText="1" shrinkToFit="1"/>
    </xf>
    <xf numFmtId="0" fontId="0" fillId="0" borderId="3" xfId="0" applyFont="1" applyFill="1" applyBorder="1" applyAlignment="1">
      <alignment horizontal="left" wrapText="1" shrinkToFit="1"/>
    </xf>
    <xf numFmtId="0" fontId="10" fillId="0" borderId="2" xfId="0" applyFont="1" applyFill="1" applyBorder="1" applyAlignment="1"/>
    <xf numFmtId="0" fontId="10" fillId="0" borderId="4" xfId="0" applyFont="1" applyFill="1" applyBorder="1" applyAlignment="1"/>
    <xf numFmtId="0" fontId="10" fillId="0" borderId="3" xfId="0" applyFont="1" applyFill="1" applyBorder="1" applyAlignment="1"/>
    <xf numFmtId="0" fontId="0" fillId="0" borderId="2" xfId="0" applyFont="1" applyFill="1" applyBorder="1" applyAlignment="1">
      <alignment wrapText="1" shrinkToFit="1"/>
    </xf>
    <xf numFmtId="0" fontId="0" fillId="0" borderId="4" xfId="0" applyFont="1" applyFill="1" applyBorder="1" applyAlignment="1">
      <alignment wrapText="1" shrinkToFit="1"/>
    </xf>
    <xf numFmtId="0" fontId="0" fillId="0" borderId="3" xfId="0" applyFont="1" applyFill="1" applyBorder="1" applyAlignment="1">
      <alignment wrapText="1" shrinkToFit="1"/>
    </xf>
    <xf numFmtId="0" fontId="10" fillId="0" borderId="2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0" fillId="2" borderId="2" xfId="0" applyFont="1" applyFill="1" applyBorder="1" applyAlignment="1">
      <alignment wrapText="1" shrinkToFit="1"/>
    </xf>
    <xf numFmtId="0" fontId="0" fillId="2" borderId="4" xfId="0" applyFont="1" applyFill="1" applyBorder="1" applyAlignment="1">
      <alignment wrapText="1" shrinkToFit="1"/>
    </xf>
    <xf numFmtId="0" fontId="0" fillId="2" borderId="3" xfId="0" applyFont="1" applyFill="1" applyBorder="1" applyAlignment="1">
      <alignment wrapText="1" shrinkToFit="1"/>
    </xf>
    <xf numFmtId="0" fontId="2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2" xfId="0" applyFont="1" applyFill="1" applyBorder="1" applyAlignment="1">
      <alignment horizontal="left" wrapText="1" shrinkToFit="1"/>
    </xf>
    <xf numFmtId="0" fontId="0" fillId="2" borderId="4" xfId="0" applyFont="1" applyFill="1" applyBorder="1" applyAlignment="1">
      <alignment horizontal="left" wrapText="1" shrinkToFit="1"/>
    </xf>
    <xf numFmtId="0" fontId="0" fillId="2" borderId="3" xfId="0" applyFont="1" applyFill="1" applyBorder="1" applyAlignment="1">
      <alignment horizontal="left" wrapText="1" shrinkToFi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0" fillId="0" borderId="2" xfId="0" applyFont="1" applyFill="1" applyBorder="1" applyAlignment="1"/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9" fontId="0" fillId="0" borderId="2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/>
    <xf numFmtId="0" fontId="0" fillId="0" borderId="4" xfId="0" applyFont="1" applyBorder="1" applyAlignment="1"/>
    <xf numFmtId="0" fontId="0" fillId="0" borderId="3" xfId="0" applyFont="1" applyBorder="1" applyAlignment="1"/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Fill="1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2" xfId="0" applyFill="1" applyBorder="1" applyAlignment="1"/>
    <xf numFmtId="0" fontId="0" fillId="0" borderId="4" xfId="0" applyFill="1" applyBorder="1" applyAlignment="1"/>
    <xf numFmtId="0" fontId="0" fillId="0" borderId="3" xfId="0" applyFill="1" applyBorder="1" applyAlignment="1"/>
    <xf numFmtId="0" fontId="0" fillId="0" borderId="2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9" fontId="0" fillId="0" borderId="2" xfId="0" applyNumberFormat="1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31"/>
  <sheetViews>
    <sheetView zoomScaleNormal="100" workbookViewId="0">
      <selection activeCell="H20" sqref="H20"/>
    </sheetView>
  </sheetViews>
  <sheetFormatPr defaultRowHeight="15" x14ac:dyDescent="0.25"/>
  <cols>
    <col min="1" max="1" width="7.85546875" customWidth="1"/>
    <col min="4" max="4" width="16.85546875" customWidth="1"/>
    <col min="7" max="7" width="7.140625" customWidth="1"/>
    <col min="8" max="8" width="15.42578125" customWidth="1"/>
    <col min="9" max="9" width="13.5703125" bestFit="1" customWidth="1"/>
  </cols>
  <sheetData>
    <row r="1" spans="1:9" x14ac:dyDescent="0.25">
      <c r="A1" s="127"/>
      <c r="B1" s="127"/>
      <c r="C1" s="127"/>
      <c r="E1" s="134" t="s">
        <v>1</v>
      </c>
      <c r="F1" s="134"/>
      <c r="G1" s="134"/>
      <c r="H1" s="134"/>
    </row>
    <row r="2" spans="1:9" x14ac:dyDescent="0.25">
      <c r="A2" s="127"/>
      <c r="B2" s="127"/>
      <c r="C2" s="127"/>
      <c r="D2" s="127"/>
      <c r="E2" s="134" t="s">
        <v>105</v>
      </c>
      <c r="F2" s="134"/>
      <c r="G2" s="134"/>
      <c r="H2" s="134"/>
    </row>
    <row r="3" spans="1:9" x14ac:dyDescent="0.25">
      <c r="A3" s="127"/>
      <c r="B3" s="127"/>
      <c r="C3" s="127"/>
      <c r="D3" s="127"/>
      <c r="E3" s="134" t="s">
        <v>147</v>
      </c>
      <c r="F3" s="134"/>
      <c r="G3" s="134"/>
      <c r="H3" s="134"/>
    </row>
    <row r="4" spans="1:9" x14ac:dyDescent="0.25">
      <c r="A4" s="127"/>
      <c r="B4" s="127"/>
      <c r="C4" s="127"/>
      <c r="E4" s="134" t="s">
        <v>134</v>
      </c>
      <c r="F4" s="134"/>
      <c r="G4" s="134"/>
      <c r="H4" s="134"/>
    </row>
    <row r="5" spans="1:9" x14ac:dyDescent="0.25">
      <c r="A5" s="26"/>
      <c r="B5" s="26"/>
      <c r="C5" s="26"/>
      <c r="G5" s="25"/>
      <c r="H5" s="25"/>
      <c r="I5" s="25"/>
    </row>
    <row r="6" spans="1:9" x14ac:dyDescent="0.25">
      <c r="A6" s="26"/>
      <c r="B6" s="26"/>
      <c r="C6" s="26"/>
      <c r="G6" s="25"/>
      <c r="H6" s="25"/>
      <c r="I6" s="25"/>
    </row>
    <row r="7" spans="1:9" x14ac:dyDescent="0.25">
      <c r="A7" s="26"/>
      <c r="B7" s="26"/>
      <c r="C7" s="26"/>
      <c r="G7" s="25"/>
      <c r="H7" s="25"/>
      <c r="I7" s="25"/>
    </row>
    <row r="8" spans="1:9" x14ac:dyDescent="0.25">
      <c r="A8" s="26"/>
      <c r="B8" s="26"/>
      <c r="C8" s="26"/>
      <c r="G8" s="25"/>
      <c r="H8" s="25"/>
      <c r="I8" s="25"/>
    </row>
    <row r="9" spans="1:9" x14ac:dyDescent="0.25">
      <c r="A9" s="26"/>
      <c r="B9" s="26"/>
      <c r="C9" s="26"/>
      <c r="G9" s="25"/>
      <c r="H9" s="25"/>
      <c r="I9" s="25"/>
    </row>
    <row r="10" spans="1:9" ht="15" customHeight="1" x14ac:dyDescent="0.3">
      <c r="C10" s="1"/>
      <c r="D10" s="117" t="s">
        <v>0</v>
      </c>
      <c r="E10" s="117"/>
      <c r="F10" s="117"/>
      <c r="G10" s="1"/>
    </row>
    <row r="11" spans="1:9" ht="15" customHeight="1" x14ac:dyDescent="0.25">
      <c r="A11" s="139" t="s">
        <v>63</v>
      </c>
      <c r="B11" s="139"/>
      <c r="C11" s="139"/>
      <c r="D11" s="139"/>
      <c r="E11" s="139"/>
      <c r="F11" s="139"/>
      <c r="G11" s="139"/>
      <c r="H11" s="139"/>
      <c r="I11" s="31"/>
    </row>
    <row r="12" spans="1:9" ht="1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</row>
    <row r="13" spans="1:9" ht="1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</row>
    <row r="15" spans="1:9" ht="18.75" customHeight="1" x14ac:dyDescent="0.3">
      <c r="A15" s="3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3" t="s">
        <v>62</v>
      </c>
    </row>
    <row r="16" spans="1:9" ht="18.75" customHeight="1" x14ac:dyDescent="0.3">
      <c r="A16" s="27">
        <v>1</v>
      </c>
      <c r="B16" s="118" t="s">
        <v>17</v>
      </c>
      <c r="C16" s="119"/>
      <c r="D16" s="120"/>
      <c r="E16" s="116"/>
      <c r="F16" s="113"/>
      <c r="G16" s="114"/>
      <c r="H16" s="3"/>
    </row>
    <row r="17" spans="1:9" ht="16.5" customHeight="1" x14ac:dyDescent="0.25">
      <c r="A17" s="29"/>
      <c r="B17" s="130" t="s">
        <v>6</v>
      </c>
      <c r="C17" s="130"/>
      <c r="D17" s="130"/>
      <c r="E17" s="116"/>
      <c r="F17" s="113"/>
      <c r="G17" s="114"/>
      <c r="H17" s="47">
        <f>694.446*2</f>
        <v>1388.8920000000001</v>
      </c>
    </row>
    <row r="18" spans="1:9" s="43" customFormat="1" ht="16.5" customHeight="1" x14ac:dyDescent="0.25">
      <c r="A18" s="50"/>
      <c r="B18" s="121" t="s">
        <v>122</v>
      </c>
      <c r="C18" s="122"/>
      <c r="D18" s="123"/>
      <c r="E18" s="124" t="s">
        <v>152</v>
      </c>
      <c r="F18" s="125"/>
      <c r="G18" s="126"/>
      <c r="H18" s="84">
        <v>212.9</v>
      </c>
    </row>
    <row r="19" spans="1:9" ht="15" customHeight="1" x14ac:dyDescent="0.25">
      <c r="A19" s="29"/>
      <c r="B19" s="121" t="s">
        <v>9</v>
      </c>
      <c r="C19" s="131"/>
      <c r="D19" s="132"/>
      <c r="E19" s="116" t="s">
        <v>153</v>
      </c>
      <c r="F19" s="113"/>
      <c r="G19" s="114"/>
      <c r="H19" s="20">
        <v>425.8</v>
      </c>
    </row>
    <row r="20" spans="1:9" ht="18.75" x14ac:dyDescent="0.3">
      <c r="A20" s="27"/>
      <c r="B20" s="111" t="s">
        <v>10</v>
      </c>
      <c r="C20" s="111"/>
      <c r="D20" s="111"/>
      <c r="E20" s="116"/>
      <c r="F20" s="113"/>
      <c r="G20" s="114"/>
      <c r="H20" s="21">
        <f>H17</f>
        <v>1388.8920000000001</v>
      </c>
    </row>
    <row r="21" spans="1:9" ht="18.75" x14ac:dyDescent="0.3">
      <c r="A21" s="27">
        <v>2</v>
      </c>
      <c r="B21" s="111" t="s">
        <v>11</v>
      </c>
      <c r="C21" s="111"/>
      <c r="D21" s="111"/>
      <c r="E21" s="112">
        <v>0.2</v>
      </c>
      <c r="F21" s="113"/>
      <c r="G21" s="114"/>
      <c r="H21" s="21">
        <f>H20*20/100</f>
        <v>277.77839999999998</v>
      </c>
    </row>
    <row r="22" spans="1:9" x14ac:dyDescent="0.25">
      <c r="A22" s="29"/>
      <c r="B22" s="133" t="s">
        <v>12</v>
      </c>
      <c r="C22" s="133"/>
      <c r="D22" s="133"/>
      <c r="E22" s="112"/>
      <c r="F22" s="113"/>
      <c r="G22" s="114"/>
      <c r="H22" s="20">
        <f>H20+H21</f>
        <v>1666.6704</v>
      </c>
    </row>
    <row r="23" spans="1:9" ht="18.75" x14ac:dyDescent="0.3">
      <c r="A23" s="27">
        <v>3</v>
      </c>
      <c r="B23" s="111" t="s">
        <v>13</v>
      </c>
      <c r="C23" s="111"/>
      <c r="D23" s="111"/>
      <c r="E23" s="112">
        <v>0.15</v>
      </c>
      <c r="F23" s="113"/>
      <c r="G23" s="114"/>
      <c r="H23" s="21">
        <f>H22*20/100</f>
        <v>333.33407999999997</v>
      </c>
    </row>
    <row r="24" spans="1:9" x14ac:dyDescent="0.25">
      <c r="A24" s="29"/>
      <c r="B24" s="115" t="s">
        <v>14</v>
      </c>
      <c r="C24" s="115"/>
      <c r="D24" s="115"/>
      <c r="E24" s="116"/>
      <c r="F24" s="113"/>
      <c r="G24" s="114"/>
      <c r="H24" s="20">
        <f>H22+H23</f>
        <v>2000.0044800000001</v>
      </c>
    </row>
    <row r="25" spans="1:9" ht="18.75" x14ac:dyDescent="0.3">
      <c r="A25" s="30"/>
      <c r="B25" s="128" t="s">
        <v>15</v>
      </c>
      <c r="C25" s="128"/>
      <c r="D25" s="128"/>
      <c r="E25" s="129"/>
      <c r="F25" s="129"/>
      <c r="G25" s="129"/>
      <c r="H25" s="21">
        <f>H20+H21+H23</f>
        <v>2000.0044800000001</v>
      </c>
      <c r="I25" s="13"/>
    </row>
    <row r="26" spans="1:9" ht="15" customHeight="1" x14ac:dyDescent="0.3">
      <c r="A26" s="11"/>
      <c r="B26" s="12"/>
      <c r="C26" s="12"/>
      <c r="D26" s="12"/>
      <c r="E26" s="13"/>
      <c r="F26" s="18"/>
      <c r="G26" s="18"/>
      <c r="H26" s="13"/>
      <c r="I26" s="13"/>
    </row>
    <row r="27" spans="1:9" ht="15" customHeight="1" x14ac:dyDescent="0.3">
      <c r="A27" s="11"/>
      <c r="B27" s="12"/>
      <c r="C27" s="12"/>
      <c r="D27" s="12"/>
      <c r="E27" s="13"/>
      <c r="F27" s="18"/>
      <c r="G27" s="18"/>
      <c r="H27" s="13"/>
      <c r="I27" s="13"/>
    </row>
    <row r="28" spans="1:9" ht="15" customHeight="1" x14ac:dyDescent="0.3">
      <c r="A28" s="11"/>
      <c r="B28" s="12"/>
      <c r="C28" s="12"/>
      <c r="D28" s="12"/>
      <c r="E28" s="13"/>
      <c r="F28" s="18"/>
      <c r="G28" s="18"/>
      <c r="H28" s="13"/>
      <c r="I28" s="13"/>
    </row>
    <row r="29" spans="1:9" ht="15" customHeight="1" x14ac:dyDescent="0.3">
      <c r="A29" s="11"/>
      <c r="B29" s="12"/>
      <c r="C29" s="12"/>
      <c r="D29" s="12"/>
      <c r="E29" s="13"/>
      <c r="F29" s="18"/>
      <c r="G29" s="18"/>
      <c r="H29" s="13"/>
      <c r="I29" s="13"/>
    </row>
    <row r="31" spans="1:9" x14ac:dyDescent="0.25">
      <c r="A31" s="19"/>
      <c r="B31" s="19"/>
      <c r="C31" s="19"/>
      <c r="D31" s="19"/>
      <c r="E31" s="19"/>
    </row>
  </sheetData>
  <mergeCells count="32">
    <mergeCell ref="E2:H2"/>
    <mergeCell ref="E3:H3"/>
    <mergeCell ref="E4:H4"/>
    <mergeCell ref="A4:C4"/>
    <mergeCell ref="B15:D15"/>
    <mergeCell ref="E15:G15"/>
    <mergeCell ref="A11:H11"/>
    <mergeCell ref="A1:C1"/>
    <mergeCell ref="A2:D2"/>
    <mergeCell ref="A3:D3"/>
    <mergeCell ref="B25:D25"/>
    <mergeCell ref="E25:G25"/>
    <mergeCell ref="B17:D17"/>
    <mergeCell ref="E17:G17"/>
    <mergeCell ref="B19:D19"/>
    <mergeCell ref="E19:G19"/>
    <mergeCell ref="B22:D22"/>
    <mergeCell ref="E22:G22"/>
    <mergeCell ref="B23:D23"/>
    <mergeCell ref="E23:G23"/>
    <mergeCell ref="B20:D20"/>
    <mergeCell ref="E20:G20"/>
    <mergeCell ref="E1:H1"/>
    <mergeCell ref="B21:D21"/>
    <mergeCell ref="E21:G21"/>
    <mergeCell ref="B24:D24"/>
    <mergeCell ref="E24:G24"/>
    <mergeCell ref="D10:F10"/>
    <mergeCell ref="B16:D16"/>
    <mergeCell ref="E16:G16"/>
    <mergeCell ref="B18:D18"/>
    <mergeCell ref="E18:G1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H32"/>
  <sheetViews>
    <sheetView workbookViewId="0">
      <selection activeCell="E19" sqref="E19:G19"/>
    </sheetView>
  </sheetViews>
  <sheetFormatPr defaultRowHeight="15" x14ac:dyDescent="0.25"/>
  <cols>
    <col min="1" max="1" width="7.85546875" customWidth="1"/>
    <col min="4" max="4" width="20.85546875" customWidth="1"/>
    <col min="7" max="7" width="10.7109375" customWidth="1"/>
    <col min="8" max="8" width="16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134</v>
      </c>
      <c r="F4" s="134"/>
      <c r="G4" s="134"/>
      <c r="H4" s="134"/>
    </row>
    <row r="5" spans="1:8" x14ac:dyDescent="0.25">
      <c r="A5" s="41"/>
      <c r="B5" s="41"/>
      <c r="F5" s="40"/>
      <c r="G5" s="40"/>
      <c r="H5" s="40"/>
    </row>
    <row r="6" spans="1:8" x14ac:dyDescent="0.25">
      <c r="A6" s="41"/>
      <c r="B6" s="41"/>
      <c r="F6" s="40"/>
      <c r="G6" s="40"/>
      <c r="H6" s="40"/>
    </row>
    <row r="7" spans="1:8" x14ac:dyDescent="0.25">
      <c r="A7" s="41"/>
      <c r="B7" s="41"/>
      <c r="F7" s="40"/>
      <c r="G7" s="40"/>
      <c r="H7" s="40"/>
    </row>
    <row r="8" spans="1:8" x14ac:dyDescent="0.25">
      <c r="A8" s="41"/>
      <c r="B8" s="41"/>
      <c r="F8" s="40"/>
      <c r="G8" s="40"/>
      <c r="H8" s="40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125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139" t="s">
        <v>69</v>
      </c>
      <c r="B12" s="139"/>
      <c r="C12" s="139"/>
      <c r="D12" s="139"/>
      <c r="E12" s="139"/>
      <c r="F12" s="139"/>
      <c r="G12" s="139"/>
      <c r="H12" s="139"/>
    </row>
    <row r="14" spans="1:8" ht="15" customHeight="1" x14ac:dyDescent="0.25"/>
    <row r="15" spans="1:8" ht="15" customHeight="1" x14ac:dyDescent="0.25"/>
    <row r="16" spans="1:8" ht="18.75" customHeight="1" x14ac:dyDescent="0.3">
      <c r="A16" s="3" t="s">
        <v>2</v>
      </c>
      <c r="B16" s="135" t="s">
        <v>3</v>
      </c>
      <c r="C16" s="136"/>
      <c r="D16" s="137"/>
      <c r="E16" s="138" t="s">
        <v>61</v>
      </c>
      <c r="F16" s="138"/>
      <c r="G16" s="138"/>
      <c r="H16" s="3" t="s">
        <v>66</v>
      </c>
    </row>
    <row r="17" spans="1:8" ht="18.75" x14ac:dyDescent="0.3">
      <c r="A17" s="39">
        <v>1</v>
      </c>
      <c r="B17" s="118" t="s">
        <v>17</v>
      </c>
      <c r="C17" s="119"/>
      <c r="D17" s="120"/>
      <c r="E17" s="116"/>
      <c r="F17" s="113"/>
      <c r="G17" s="114"/>
      <c r="H17" s="3"/>
    </row>
    <row r="18" spans="1:8" x14ac:dyDescent="0.25">
      <c r="A18" s="29"/>
      <c r="B18" s="175" t="s">
        <v>126</v>
      </c>
      <c r="C18" s="175"/>
      <c r="D18" s="175"/>
      <c r="E18" s="195" t="s">
        <v>136</v>
      </c>
      <c r="F18" s="196"/>
      <c r="G18" s="197"/>
      <c r="H18" s="84">
        <v>200.32</v>
      </c>
    </row>
    <row r="19" spans="1:8" x14ac:dyDescent="0.25">
      <c r="A19" s="29"/>
      <c r="B19" s="133" t="s">
        <v>16</v>
      </c>
      <c r="C19" s="133"/>
      <c r="D19" s="133"/>
      <c r="E19" s="116" t="s">
        <v>162</v>
      </c>
      <c r="F19" s="113"/>
      <c r="G19" s="114"/>
      <c r="H19" s="20">
        <f>H18*30.2/100</f>
        <v>60.496639999999999</v>
      </c>
    </row>
    <row r="20" spans="1:8" x14ac:dyDescent="0.25">
      <c r="A20" s="29"/>
      <c r="B20" s="191" t="s">
        <v>27</v>
      </c>
      <c r="C20" s="192"/>
      <c r="D20" s="193"/>
      <c r="E20" s="176"/>
      <c r="F20" s="177"/>
      <c r="G20" s="178"/>
      <c r="H20" s="35">
        <v>10</v>
      </c>
    </row>
    <row r="21" spans="1:8" ht="18.75" x14ac:dyDescent="0.3">
      <c r="A21" s="39"/>
      <c r="B21" s="111" t="s">
        <v>10</v>
      </c>
      <c r="C21" s="111"/>
      <c r="D21" s="111"/>
      <c r="E21" s="116"/>
      <c r="F21" s="113"/>
      <c r="G21" s="114"/>
      <c r="H21" s="21">
        <f>SUM(H18:H20)</f>
        <v>270.81664000000001</v>
      </c>
    </row>
    <row r="22" spans="1:8" ht="18.75" x14ac:dyDescent="0.3">
      <c r="A22" s="39">
        <v>2</v>
      </c>
      <c r="B22" s="188" t="s">
        <v>11</v>
      </c>
      <c r="C22" s="189"/>
      <c r="D22" s="190"/>
      <c r="E22" s="112">
        <v>0.2</v>
      </c>
      <c r="F22" s="113"/>
      <c r="G22" s="114"/>
      <c r="H22" s="21">
        <f>H21*20/100</f>
        <v>54.163328</v>
      </c>
    </row>
    <row r="23" spans="1:8" x14ac:dyDescent="0.25">
      <c r="A23" s="29"/>
      <c r="B23" s="133" t="s">
        <v>12</v>
      </c>
      <c r="C23" s="133"/>
      <c r="D23" s="133"/>
      <c r="E23" s="112"/>
      <c r="F23" s="113"/>
      <c r="G23" s="114"/>
      <c r="H23" s="20">
        <f>H21+H22</f>
        <v>324.97996799999999</v>
      </c>
    </row>
    <row r="24" spans="1:8" ht="18.75" x14ac:dyDescent="0.3">
      <c r="A24" s="39">
        <v>3</v>
      </c>
      <c r="B24" s="111" t="s">
        <v>13</v>
      </c>
      <c r="C24" s="111"/>
      <c r="D24" s="111"/>
      <c r="E24" s="112">
        <v>0.15</v>
      </c>
      <c r="F24" s="113"/>
      <c r="G24" s="114"/>
      <c r="H24" s="21">
        <f>H23*20/100</f>
        <v>64.995993600000006</v>
      </c>
    </row>
    <row r="25" spans="1:8" x14ac:dyDescent="0.25">
      <c r="A25" s="29"/>
      <c r="B25" s="115" t="s">
        <v>14</v>
      </c>
      <c r="C25" s="115"/>
      <c r="D25" s="115"/>
      <c r="E25" s="116"/>
      <c r="F25" s="113"/>
      <c r="G25" s="114"/>
      <c r="H25" s="20">
        <f>H23+H24</f>
        <v>389.97596160000001</v>
      </c>
    </row>
    <row r="26" spans="1:8" ht="18.75" x14ac:dyDescent="0.3">
      <c r="A26" s="30"/>
      <c r="B26" s="128" t="s">
        <v>15</v>
      </c>
      <c r="C26" s="128"/>
      <c r="D26" s="128"/>
      <c r="E26" s="129"/>
      <c r="F26" s="129"/>
      <c r="G26" s="129"/>
      <c r="H26" s="21">
        <f>H21+H22+H24</f>
        <v>389.97596160000001</v>
      </c>
    </row>
    <row r="32" spans="1:8" x14ac:dyDescent="0.25">
      <c r="A32" s="127"/>
      <c r="B32" s="127"/>
      <c r="C32" s="127"/>
      <c r="D32" s="127"/>
      <c r="E32" s="127"/>
    </row>
  </sheetData>
  <mergeCells count="34">
    <mergeCell ref="B21:D21"/>
    <mergeCell ref="E21:G21"/>
    <mergeCell ref="B22:D22"/>
    <mergeCell ref="E22:G22"/>
    <mergeCell ref="B23:D23"/>
    <mergeCell ref="E23:G23"/>
    <mergeCell ref="B19:D19"/>
    <mergeCell ref="E19:G19"/>
    <mergeCell ref="B20:D20"/>
    <mergeCell ref="E20:G20"/>
    <mergeCell ref="B16:D16"/>
    <mergeCell ref="E16:G16"/>
    <mergeCell ref="B17:D17"/>
    <mergeCell ref="E17:G17"/>
    <mergeCell ref="B18:D18"/>
    <mergeCell ref="E18:G18"/>
    <mergeCell ref="A32:E32"/>
    <mergeCell ref="B24:D24"/>
    <mergeCell ref="E24:G24"/>
    <mergeCell ref="B25:D25"/>
    <mergeCell ref="E25:G25"/>
    <mergeCell ref="B26:D26"/>
    <mergeCell ref="E26:G26"/>
    <mergeCell ref="A4:B4"/>
    <mergeCell ref="A10:H10"/>
    <mergeCell ref="A11:H11"/>
    <mergeCell ref="A12:H12"/>
    <mergeCell ref="E4:H4"/>
    <mergeCell ref="A1:B1"/>
    <mergeCell ref="A2:C2"/>
    <mergeCell ref="E2:H2"/>
    <mergeCell ref="A3:C3"/>
    <mergeCell ref="E3:H3"/>
    <mergeCell ref="E1:H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H31"/>
  <sheetViews>
    <sheetView zoomScaleNormal="100" workbookViewId="0">
      <selection activeCell="I6" sqref="I6"/>
    </sheetView>
  </sheetViews>
  <sheetFormatPr defaultRowHeight="15" x14ac:dyDescent="0.25"/>
  <cols>
    <col min="1" max="1" width="8.140625" customWidth="1"/>
    <col min="4" max="4" width="15.5703125" customWidth="1"/>
    <col min="8" max="8" width="16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x14ac:dyDescent="0.25">
      <c r="A5" s="41"/>
      <c r="B5" s="41"/>
      <c r="F5" s="40"/>
      <c r="G5" s="40"/>
      <c r="H5" s="40"/>
    </row>
    <row r="6" spans="1:8" x14ac:dyDescent="0.25">
      <c r="A6" s="41"/>
      <c r="B6" s="41"/>
      <c r="F6" s="40"/>
      <c r="G6" s="40"/>
      <c r="H6" s="40"/>
    </row>
    <row r="7" spans="1:8" x14ac:dyDescent="0.25">
      <c r="A7" s="41"/>
      <c r="B7" s="41"/>
      <c r="F7" s="40"/>
      <c r="G7" s="40"/>
      <c r="H7" s="40"/>
    </row>
    <row r="8" spans="1:8" x14ac:dyDescent="0.25">
      <c r="A8" s="41"/>
      <c r="B8" s="41"/>
      <c r="F8" s="40"/>
      <c r="G8" s="40"/>
      <c r="H8" s="40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29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31"/>
      <c r="B12" s="31"/>
      <c r="C12" s="31"/>
      <c r="D12" s="31"/>
      <c r="E12" s="31"/>
      <c r="F12" s="31"/>
      <c r="G12" s="31"/>
    </row>
    <row r="13" spans="1:8" ht="15" customHeight="1" x14ac:dyDescent="0.25">
      <c r="A13" s="31"/>
      <c r="B13" s="31"/>
      <c r="C13" s="31"/>
      <c r="D13" s="31"/>
      <c r="E13" s="31"/>
      <c r="F13" s="31"/>
      <c r="G13" s="31"/>
    </row>
    <row r="15" spans="1:8" ht="18.75" customHeight="1" x14ac:dyDescent="0.3">
      <c r="A15" s="3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3" t="s">
        <v>66</v>
      </c>
    </row>
    <row r="16" spans="1:8" ht="18.75" x14ac:dyDescent="0.3">
      <c r="A16" s="39">
        <v>1</v>
      </c>
      <c r="B16" s="118" t="s">
        <v>17</v>
      </c>
      <c r="C16" s="119"/>
      <c r="D16" s="120"/>
      <c r="E16" s="116"/>
      <c r="F16" s="113"/>
      <c r="G16" s="114"/>
      <c r="H16" s="3"/>
    </row>
    <row r="17" spans="1:8" x14ac:dyDescent="0.25">
      <c r="A17" s="29"/>
      <c r="B17" s="175" t="s">
        <v>31</v>
      </c>
      <c r="C17" s="175"/>
      <c r="D17" s="175"/>
      <c r="E17" s="176" t="s">
        <v>189</v>
      </c>
      <c r="F17" s="177"/>
      <c r="G17" s="178"/>
      <c r="H17" s="35">
        <v>204.71</v>
      </c>
    </row>
    <row r="18" spans="1:8" ht="15" customHeight="1" x14ac:dyDescent="0.25">
      <c r="A18" s="29"/>
      <c r="B18" s="191" t="s">
        <v>30</v>
      </c>
      <c r="C18" s="192"/>
      <c r="D18" s="193"/>
      <c r="E18" s="176" t="s">
        <v>176</v>
      </c>
      <c r="F18" s="177"/>
      <c r="G18" s="178"/>
      <c r="H18" s="20">
        <v>28</v>
      </c>
    </row>
    <row r="19" spans="1:8" ht="15" customHeight="1" x14ac:dyDescent="0.25">
      <c r="A19" s="29"/>
      <c r="B19" s="198" t="s">
        <v>32</v>
      </c>
      <c r="C19" s="199"/>
      <c r="D19" s="200"/>
      <c r="E19" s="201" t="s">
        <v>177</v>
      </c>
      <c r="F19" s="202"/>
      <c r="G19" s="203"/>
      <c r="H19" s="20">
        <v>2</v>
      </c>
    </row>
    <row r="20" spans="1:8" ht="18.75" customHeight="1" x14ac:dyDescent="0.3">
      <c r="A20" s="39"/>
      <c r="B20" s="111" t="s">
        <v>10</v>
      </c>
      <c r="C20" s="111"/>
      <c r="D20" s="111"/>
      <c r="E20" s="116"/>
      <c r="F20" s="113"/>
      <c r="G20" s="114"/>
      <c r="H20" s="21">
        <f>SUM(H17:H19)</f>
        <v>234.71</v>
      </c>
    </row>
    <row r="21" spans="1:8" ht="18.75" x14ac:dyDescent="0.3">
      <c r="A21" s="39">
        <v>2</v>
      </c>
      <c r="B21" s="188" t="s">
        <v>11</v>
      </c>
      <c r="C21" s="189"/>
      <c r="D21" s="190"/>
      <c r="E21" s="112">
        <v>0.2</v>
      </c>
      <c r="F21" s="113"/>
      <c r="G21" s="114"/>
      <c r="H21" s="21">
        <f>H20*20/100</f>
        <v>46.942</v>
      </c>
    </row>
    <row r="22" spans="1:8" x14ac:dyDescent="0.25">
      <c r="A22" s="29"/>
      <c r="B22" s="133" t="s">
        <v>12</v>
      </c>
      <c r="C22" s="133"/>
      <c r="D22" s="133"/>
      <c r="E22" s="112"/>
      <c r="F22" s="113"/>
      <c r="G22" s="114"/>
      <c r="H22" s="20">
        <f>H20+H21</f>
        <v>281.65199999999999</v>
      </c>
    </row>
    <row r="23" spans="1:8" ht="18.75" x14ac:dyDescent="0.3">
      <c r="A23" s="39">
        <v>3</v>
      </c>
      <c r="B23" s="111" t="s">
        <v>13</v>
      </c>
      <c r="C23" s="111"/>
      <c r="D23" s="111"/>
      <c r="E23" s="112">
        <v>0.15</v>
      </c>
      <c r="F23" s="113"/>
      <c r="G23" s="114"/>
      <c r="H23" s="21">
        <v>56.35</v>
      </c>
    </row>
    <row r="24" spans="1:8" x14ac:dyDescent="0.25">
      <c r="A24" s="29"/>
      <c r="B24" s="115" t="s">
        <v>14</v>
      </c>
      <c r="C24" s="115"/>
      <c r="D24" s="115"/>
      <c r="E24" s="116"/>
      <c r="F24" s="113"/>
      <c r="G24" s="114"/>
      <c r="H24" s="20">
        <f>H22+H23</f>
        <v>338.00200000000001</v>
      </c>
    </row>
    <row r="25" spans="1:8" ht="18.75" x14ac:dyDescent="0.3">
      <c r="A25" s="30"/>
      <c r="B25" s="128" t="s">
        <v>15</v>
      </c>
      <c r="C25" s="128"/>
      <c r="D25" s="128"/>
      <c r="E25" s="129"/>
      <c r="F25" s="129"/>
      <c r="G25" s="129"/>
      <c r="H25" s="21">
        <f>H20+H21+H23</f>
        <v>338.00200000000001</v>
      </c>
    </row>
    <row r="31" spans="1:8" x14ac:dyDescent="0.25">
      <c r="A31" s="127"/>
      <c r="B31" s="127"/>
      <c r="C31" s="127"/>
      <c r="D31" s="127"/>
      <c r="E31" s="127"/>
    </row>
  </sheetData>
  <mergeCells count="33">
    <mergeCell ref="B22:D22"/>
    <mergeCell ref="E22:G22"/>
    <mergeCell ref="B23:D23"/>
    <mergeCell ref="E23:G23"/>
    <mergeCell ref="B18:D18"/>
    <mergeCell ref="E18:G18"/>
    <mergeCell ref="B19:D19"/>
    <mergeCell ref="E19:G19"/>
    <mergeCell ref="B21:D21"/>
    <mergeCell ref="E21:G21"/>
    <mergeCell ref="A31:E31"/>
    <mergeCell ref="A4:B4"/>
    <mergeCell ref="A10:H10"/>
    <mergeCell ref="A11:H11"/>
    <mergeCell ref="B20:D20"/>
    <mergeCell ref="E20:G20"/>
    <mergeCell ref="B15:D15"/>
    <mergeCell ref="E15:G15"/>
    <mergeCell ref="B16:D16"/>
    <mergeCell ref="E16:G16"/>
    <mergeCell ref="B17:D17"/>
    <mergeCell ref="E17:G17"/>
    <mergeCell ref="B24:D24"/>
    <mergeCell ref="E24:G24"/>
    <mergeCell ref="B25:D25"/>
    <mergeCell ref="E25:G25"/>
    <mergeCell ref="E4:H4"/>
    <mergeCell ref="A1:B1"/>
    <mergeCell ref="A2:C2"/>
    <mergeCell ref="E2:H2"/>
    <mergeCell ref="A3:C3"/>
    <mergeCell ref="E3:H3"/>
    <mergeCell ref="E1:H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1:I31"/>
  <sheetViews>
    <sheetView topLeftCell="A4" workbookViewId="0">
      <selection activeCell="K23" sqref="K23"/>
    </sheetView>
  </sheetViews>
  <sheetFormatPr defaultRowHeight="15" x14ac:dyDescent="0.25"/>
  <cols>
    <col min="1" max="1" width="7.85546875" customWidth="1"/>
    <col min="4" max="4" width="15.140625" customWidth="1"/>
    <col min="7" max="7" width="11.7109375" customWidth="1"/>
    <col min="8" max="8" width="15.425781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134</v>
      </c>
      <c r="F4" s="134"/>
      <c r="G4" s="134"/>
      <c r="H4" s="134"/>
    </row>
    <row r="5" spans="1:8" s="43" customFormat="1" x14ac:dyDescent="0.25">
      <c r="A5" s="46"/>
      <c r="B5" s="46"/>
      <c r="F5" s="44"/>
      <c r="G5" s="44"/>
      <c r="H5" s="44"/>
    </row>
    <row r="6" spans="1:8" s="43" customFormat="1" x14ac:dyDescent="0.25">
      <c r="A6" s="46"/>
      <c r="B6" s="46"/>
      <c r="F6" s="44"/>
      <c r="G6" s="44"/>
      <c r="H6" s="44"/>
    </row>
    <row r="7" spans="1:8" s="43" customFormat="1" x14ac:dyDescent="0.25">
      <c r="A7" s="46"/>
      <c r="B7" s="46"/>
      <c r="F7" s="44"/>
      <c r="G7" s="44"/>
      <c r="H7" s="44"/>
    </row>
    <row r="8" spans="1:8" s="43" customFormat="1" x14ac:dyDescent="0.25">
      <c r="A8" s="46"/>
      <c r="B8" s="46"/>
      <c r="F8" s="44"/>
      <c r="G8" s="44"/>
      <c r="H8" s="44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72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139" t="s">
        <v>71</v>
      </c>
      <c r="B12" s="139"/>
      <c r="C12" s="139"/>
      <c r="D12" s="139"/>
      <c r="E12" s="139"/>
      <c r="F12" s="139"/>
      <c r="G12" s="139"/>
      <c r="H12" s="139"/>
    </row>
    <row r="13" spans="1:8" ht="15" customHeight="1" x14ac:dyDescent="0.25">
      <c r="A13" s="31"/>
      <c r="B13" s="31"/>
      <c r="C13" s="31"/>
      <c r="D13" s="31"/>
      <c r="E13" s="31"/>
      <c r="F13" s="31"/>
      <c r="G13" s="31"/>
    </row>
    <row r="15" spans="1:8" ht="18.75" customHeight="1" x14ac:dyDescent="0.25"/>
    <row r="16" spans="1:8" ht="18.75" customHeight="1" x14ac:dyDescent="0.3">
      <c r="A16" s="3" t="s">
        <v>2</v>
      </c>
      <c r="B16" s="135" t="s">
        <v>3</v>
      </c>
      <c r="C16" s="136"/>
      <c r="D16" s="137"/>
      <c r="E16" s="138" t="s">
        <v>61</v>
      </c>
      <c r="F16" s="138"/>
      <c r="G16" s="138"/>
      <c r="H16" s="3" t="s">
        <v>66</v>
      </c>
    </row>
    <row r="17" spans="1:9" ht="18.75" x14ac:dyDescent="0.3">
      <c r="A17" s="39">
        <v>1</v>
      </c>
      <c r="B17" s="118" t="s">
        <v>17</v>
      </c>
      <c r="C17" s="119"/>
      <c r="D17" s="120"/>
      <c r="E17" s="116"/>
      <c r="F17" s="113"/>
      <c r="G17" s="114"/>
      <c r="H17" s="3"/>
    </row>
    <row r="18" spans="1:9" x14ac:dyDescent="0.25">
      <c r="A18" s="29"/>
      <c r="B18" s="175" t="s">
        <v>31</v>
      </c>
      <c r="C18" s="175"/>
      <c r="D18" s="175"/>
      <c r="E18" s="176" t="s">
        <v>163</v>
      </c>
      <c r="F18" s="177"/>
      <c r="G18" s="178"/>
      <c r="H18" s="35">
        <v>102.36</v>
      </c>
    </row>
    <row r="19" spans="1:9" ht="15" customHeight="1" x14ac:dyDescent="0.25">
      <c r="A19" s="29"/>
      <c r="B19" s="133" t="s">
        <v>16</v>
      </c>
      <c r="C19" s="133"/>
      <c r="D19" s="133"/>
      <c r="E19" s="116" t="s">
        <v>164</v>
      </c>
      <c r="F19" s="113"/>
      <c r="G19" s="114"/>
      <c r="H19" s="20">
        <f>H18*30.2/100</f>
        <v>30.91272</v>
      </c>
    </row>
    <row r="20" spans="1:9" ht="18.75" x14ac:dyDescent="0.3">
      <c r="A20" s="39"/>
      <c r="B20" s="111" t="s">
        <v>10</v>
      </c>
      <c r="C20" s="111"/>
      <c r="D20" s="111"/>
      <c r="E20" s="116"/>
      <c r="F20" s="113"/>
      <c r="G20" s="114"/>
      <c r="H20" s="21">
        <f>SUM(H18:H19)</f>
        <v>133.27271999999999</v>
      </c>
    </row>
    <row r="21" spans="1:9" ht="18.75" x14ac:dyDescent="0.3">
      <c r="A21" s="39">
        <v>2</v>
      </c>
      <c r="B21" s="188" t="s">
        <v>11</v>
      </c>
      <c r="C21" s="189"/>
      <c r="D21" s="190"/>
      <c r="E21" s="112">
        <v>0.2</v>
      </c>
      <c r="F21" s="113"/>
      <c r="G21" s="114"/>
      <c r="H21" s="21">
        <f>H20*20/100</f>
        <v>26.654543999999998</v>
      </c>
    </row>
    <row r="22" spans="1:9" x14ac:dyDescent="0.25">
      <c r="A22" s="29"/>
      <c r="B22" s="133" t="s">
        <v>12</v>
      </c>
      <c r="C22" s="133"/>
      <c r="D22" s="133"/>
      <c r="E22" s="112"/>
      <c r="F22" s="113"/>
      <c r="G22" s="114"/>
      <c r="H22" s="20">
        <f>H20+H21</f>
        <v>159.92726399999998</v>
      </c>
    </row>
    <row r="23" spans="1:9" ht="18.75" x14ac:dyDescent="0.3">
      <c r="A23" s="39">
        <v>3</v>
      </c>
      <c r="B23" s="111" t="s">
        <v>13</v>
      </c>
      <c r="C23" s="111"/>
      <c r="D23" s="111"/>
      <c r="E23" s="112">
        <v>0.15</v>
      </c>
      <c r="F23" s="113"/>
      <c r="G23" s="114"/>
      <c r="H23" s="21">
        <f>H22*20/100</f>
        <v>31.985452799999994</v>
      </c>
    </row>
    <row r="24" spans="1:9" ht="21" x14ac:dyDescent="0.35">
      <c r="A24" s="29"/>
      <c r="B24" s="115" t="s">
        <v>14</v>
      </c>
      <c r="C24" s="115"/>
      <c r="D24" s="115"/>
      <c r="E24" s="116"/>
      <c r="F24" s="113"/>
      <c r="G24" s="114"/>
      <c r="H24" s="20">
        <f>H22+H23</f>
        <v>191.91271679999997</v>
      </c>
      <c r="I24" s="7"/>
    </row>
    <row r="25" spans="1:9" ht="18.75" x14ac:dyDescent="0.3">
      <c r="A25" s="30"/>
      <c r="B25" s="128" t="s">
        <v>15</v>
      </c>
      <c r="C25" s="128"/>
      <c r="D25" s="128"/>
      <c r="E25" s="129"/>
      <c r="F25" s="129"/>
      <c r="G25" s="129"/>
      <c r="H25" s="21">
        <f>H20+H21+H23</f>
        <v>191.91271679999997</v>
      </c>
    </row>
    <row r="31" spans="1:9" x14ac:dyDescent="0.25">
      <c r="A31" s="127"/>
      <c r="B31" s="127"/>
      <c r="C31" s="127"/>
      <c r="D31" s="127"/>
      <c r="E31" s="127"/>
    </row>
  </sheetData>
  <mergeCells count="32">
    <mergeCell ref="E24:G24"/>
    <mergeCell ref="B25:D25"/>
    <mergeCell ref="E25:G25"/>
    <mergeCell ref="B21:D21"/>
    <mergeCell ref="E21:G21"/>
    <mergeCell ref="B22:D22"/>
    <mergeCell ref="E22:G22"/>
    <mergeCell ref="B23:D23"/>
    <mergeCell ref="E23:G23"/>
    <mergeCell ref="A31:E31"/>
    <mergeCell ref="A4:B4"/>
    <mergeCell ref="A10:H10"/>
    <mergeCell ref="A11:H11"/>
    <mergeCell ref="A12:H12"/>
    <mergeCell ref="B19:D19"/>
    <mergeCell ref="E19:G19"/>
    <mergeCell ref="B16:D16"/>
    <mergeCell ref="E16:G16"/>
    <mergeCell ref="B17:D17"/>
    <mergeCell ref="E17:G17"/>
    <mergeCell ref="B18:D18"/>
    <mergeCell ref="E18:G18"/>
    <mergeCell ref="B20:D20"/>
    <mergeCell ref="E20:G20"/>
    <mergeCell ref="B24:D24"/>
    <mergeCell ref="E4:H4"/>
    <mergeCell ref="A1:B1"/>
    <mergeCell ref="A2:C2"/>
    <mergeCell ref="E2:H2"/>
    <mergeCell ref="A3:C3"/>
    <mergeCell ref="E3:H3"/>
    <mergeCell ref="E1:H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H34"/>
  <sheetViews>
    <sheetView topLeftCell="A4" zoomScaleNormal="100" workbookViewId="0">
      <selection activeCell="K10" sqref="K10"/>
    </sheetView>
  </sheetViews>
  <sheetFormatPr defaultRowHeight="15" x14ac:dyDescent="0.25"/>
  <cols>
    <col min="1" max="1" width="7.7109375" customWidth="1"/>
    <col min="4" max="4" width="14.140625" customWidth="1"/>
    <col min="7" max="7" width="10.7109375" customWidth="1"/>
    <col min="8" max="8" width="14.57031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133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46"/>
      <c r="B5" s="46"/>
      <c r="F5" s="44"/>
      <c r="G5" s="44"/>
      <c r="H5" s="44"/>
    </row>
    <row r="6" spans="1:8" s="43" customFormat="1" x14ac:dyDescent="0.25">
      <c r="A6" s="46"/>
      <c r="B6" s="46"/>
      <c r="F6" s="44"/>
      <c r="G6" s="44"/>
      <c r="H6" s="44"/>
    </row>
    <row r="7" spans="1:8" s="43" customFormat="1" x14ac:dyDescent="0.25">
      <c r="A7" s="46"/>
      <c r="B7" s="46"/>
      <c r="F7" s="44"/>
      <c r="G7" s="44"/>
      <c r="H7" s="44"/>
    </row>
    <row r="8" spans="1:8" s="43" customFormat="1" x14ac:dyDescent="0.25">
      <c r="A8" s="46"/>
      <c r="B8" s="46"/>
      <c r="F8" s="44"/>
      <c r="G8" s="44"/>
      <c r="H8" s="44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75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3">
      <c r="A12" s="117" t="s">
        <v>74</v>
      </c>
      <c r="B12" s="117"/>
      <c r="C12" s="117"/>
      <c r="D12" s="117"/>
      <c r="E12" s="117"/>
      <c r="F12" s="117"/>
      <c r="G12" s="117"/>
      <c r="H12" s="117"/>
    </row>
    <row r="14" spans="1:8" ht="15" customHeight="1" x14ac:dyDescent="0.25"/>
    <row r="15" spans="1:8" ht="15" customHeight="1" x14ac:dyDescent="0.25"/>
    <row r="16" spans="1:8" ht="18.75" customHeight="1" x14ac:dyDescent="0.3">
      <c r="A16" s="45" t="s">
        <v>2</v>
      </c>
      <c r="B16" s="135" t="s">
        <v>3</v>
      </c>
      <c r="C16" s="136"/>
      <c r="D16" s="137"/>
      <c r="E16" s="138" t="s">
        <v>61</v>
      </c>
      <c r="F16" s="138"/>
      <c r="G16" s="138"/>
      <c r="H16" s="45" t="s">
        <v>66</v>
      </c>
    </row>
    <row r="17" spans="1:8" ht="18.75" x14ac:dyDescent="0.3">
      <c r="A17" s="49">
        <v>1</v>
      </c>
      <c r="B17" s="118" t="s">
        <v>17</v>
      </c>
      <c r="C17" s="119"/>
      <c r="D17" s="120"/>
      <c r="E17" s="116"/>
      <c r="F17" s="113"/>
      <c r="G17" s="114"/>
      <c r="H17" s="45"/>
    </row>
    <row r="18" spans="1:8" s="43" customFormat="1" ht="18.75" x14ac:dyDescent="0.3">
      <c r="A18" s="86"/>
      <c r="B18" s="216" t="s">
        <v>100</v>
      </c>
      <c r="C18" s="217"/>
      <c r="D18" s="218"/>
      <c r="E18" s="219" t="s">
        <v>129</v>
      </c>
      <c r="F18" s="220"/>
      <c r="G18" s="221"/>
      <c r="H18" s="87">
        <v>219.33</v>
      </c>
    </row>
    <row r="19" spans="1:8" ht="15" customHeight="1" x14ac:dyDescent="0.25">
      <c r="A19" s="50"/>
      <c r="B19" s="175" t="s">
        <v>82</v>
      </c>
      <c r="C19" s="175"/>
      <c r="D19" s="175"/>
      <c r="E19" s="219" t="s">
        <v>130</v>
      </c>
      <c r="F19" s="220"/>
      <c r="G19" s="221"/>
      <c r="H19" s="87">
        <v>155</v>
      </c>
    </row>
    <row r="20" spans="1:8" ht="30" customHeight="1" x14ac:dyDescent="0.25">
      <c r="A20" s="50"/>
      <c r="B20" s="204" t="s">
        <v>73</v>
      </c>
      <c r="C20" s="205"/>
      <c r="D20" s="206"/>
      <c r="E20" s="207" t="s">
        <v>132</v>
      </c>
      <c r="F20" s="208"/>
      <c r="G20" s="209"/>
      <c r="H20" s="57">
        <v>247.5</v>
      </c>
    </row>
    <row r="21" spans="1:8" x14ac:dyDescent="0.25">
      <c r="A21" s="50"/>
      <c r="B21" s="210" t="s">
        <v>70</v>
      </c>
      <c r="C21" s="211"/>
      <c r="D21" s="212"/>
      <c r="E21" s="213" t="s">
        <v>131</v>
      </c>
      <c r="F21" s="214"/>
      <c r="G21" s="215"/>
      <c r="H21" s="47">
        <v>733</v>
      </c>
    </row>
    <row r="22" spans="1:8" ht="18.75" x14ac:dyDescent="0.3">
      <c r="A22" s="49"/>
      <c r="B22" s="111" t="s">
        <v>10</v>
      </c>
      <c r="C22" s="111"/>
      <c r="D22" s="111"/>
      <c r="E22" s="116"/>
      <c r="F22" s="113"/>
      <c r="G22" s="114"/>
      <c r="H22" s="48">
        <f>SUM(H19:H21)</f>
        <v>1135.5</v>
      </c>
    </row>
    <row r="23" spans="1:8" ht="18.75" x14ac:dyDescent="0.3">
      <c r="A23" s="49">
        <v>2</v>
      </c>
      <c r="B23" s="188" t="s">
        <v>11</v>
      </c>
      <c r="C23" s="189"/>
      <c r="D23" s="190"/>
      <c r="E23" s="112">
        <v>0.2</v>
      </c>
      <c r="F23" s="113"/>
      <c r="G23" s="114"/>
      <c r="H23" s="48">
        <f>H22*20/100</f>
        <v>227.1</v>
      </c>
    </row>
    <row r="24" spans="1:8" x14ac:dyDescent="0.25">
      <c r="A24" s="50"/>
      <c r="B24" s="133" t="s">
        <v>12</v>
      </c>
      <c r="C24" s="133"/>
      <c r="D24" s="133"/>
      <c r="E24" s="112"/>
      <c r="F24" s="113"/>
      <c r="G24" s="114"/>
      <c r="H24" s="47">
        <f>H22+H23</f>
        <v>1362.6</v>
      </c>
    </row>
    <row r="25" spans="1:8" ht="18.75" x14ac:dyDescent="0.3">
      <c r="A25" s="49">
        <v>3</v>
      </c>
      <c r="B25" s="111" t="s">
        <v>13</v>
      </c>
      <c r="C25" s="111"/>
      <c r="D25" s="111"/>
      <c r="E25" s="112">
        <v>0.15</v>
      </c>
      <c r="F25" s="113"/>
      <c r="G25" s="114"/>
      <c r="H25" s="48">
        <f>H24*20/100</f>
        <v>272.52</v>
      </c>
    </row>
    <row r="26" spans="1:8" x14ac:dyDescent="0.25">
      <c r="A26" s="50"/>
      <c r="B26" s="115" t="s">
        <v>14</v>
      </c>
      <c r="C26" s="115"/>
      <c r="D26" s="115"/>
      <c r="E26" s="116"/>
      <c r="F26" s="113"/>
      <c r="G26" s="114"/>
      <c r="H26" s="47">
        <f>H24+H25</f>
        <v>1635.12</v>
      </c>
    </row>
    <row r="27" spans="1:8" ht="18.75" x14ac:dyDescent="0.3">
      <c r="A27" s="51"/>
      <c r="B27" s="128" t="s">
        <v>15</v>
      </c>
      <c r="C27" s="128"/>
      <c r="D27" s="128"/>
      <c r="E27" s="129"/>
      <c r="F27" s="129"/>
      <c r="G27" s="129"/>
      <c r="H27" s="48">
        <f>H22+H23+H25</f>
        <v>1635.12</v>
      </c>
    </row>
    <row r="33" spans="1:7" x14ac:dyDescent="0.25">
      <c r="A33" s="127"/>
      <c r="B33" s="127"/>
      <c r="C33" s="127"/>
      <c r="D33" s="127"/>
      <c r="E33" s="127"/>
    </row>
    <row r="34" spans="1:7" ht="18.75" customHeight="1" x14ac:dyDescent="0.25">
      <c r="E34" s="43"/>
      <c r="F34" s="43"/>
      <c r="G34" s="43"/>
    </row>
  </sheetData>
  <mergeCells count="36">
    <mergeCell ref="B18:D18"/>
    <mergeCell ref="E18:G18"/>
    <mergeCell ref="E17:G17"/>
    <mergeCell ref="B19:D19"/>
    <mergeCell ref="E19:G19"/>
    <mergeCell ref="B17:D17"/>
    <mergeCell ref="A33:E33"/>
    <mergeCell ref="B25:D25"/>
    <mergeCell ref="E25:G25"/>
    <mergeCell ref="B26:D26"/>
    <mergeCell ref="E26:G26"/>
    <mergeCell ref="B27:D27"/>
    <mergeCell ref="E27:G27"/>
    <mergeCell ref="B24:D24"/>
    <mergeCell ref="E24:G24"/>
    <mergeCell ref="B20:D20"/>
    <mergeCell ref="E20:G20"/>
    <mergeCell ref="B23:D23"/>
    <mergeCell ref="E23:G23"/>
    <mergeCell ref="B21:D21"/>
    <mergeCell ref="E21:G21"/>
    <mergeCell ref="B22:D22"/>
    <mergeCell ref="E22:G22"/>
    <mergeCell ref="A1:B1"/>
    <mergeCell ref="A2:C2"/>
    <mergeCell ref="E2:H2"/>
    <mergeCell ref="A3:C3"/>
    <mergeCell ref="E3:H3"/>
    <mergeCell ref="E1:H1"/>
    <mergeCell ref="A4:B4"/>
    <mergeCell ref="A10:H10"/>
    <mergeCell ref="A11:H11"/>
    <mergeCell ref="A12:H12"/>
    <mergeCell ref="B16:D16"/>
    <mergeCell ref="E16:G16"/>
    <mergeCell ref="E4:H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H35"/>
  <sheetViews>
    <sheetView view="pageBreakPreview" zoomScale="60" zoomScaleNormal="100" workbookViewId="0">
      <selection activeCell="E18" sqref="E18:H19"/>
    </sheetView>
  </sheetViews>
  <sheetFormatPr defaultRowHeight="15" x14ac:dyDescent="0.25"/>
  <cols>
    <col min="1" max="1" width="7" customWidth="1"/>
    <col min="4" max="4" width="18.140625" customWidth="1"/>
    <col min="7" max="7" width="11.42578125" customWidth="1"/>
    <col min="8" max="8" width="12.425781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135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46"/>
      <c r="B5" s="46"/>
      <c r="F5" s="44"/>
      <c r="G5" s="44"/>
      <c r="H5" s="44"/>
    </row>
    <row r="6" spans="1:8" s="43" customFormat="1" x14ac:dyDescent="0.25">
      <c r="A6" s="46"/>
      <c r="B6" s="46"/>
      <c r="F6" s="44"/>
      <c r="G6" s="44"/>
      <c r="H6" s="44"/>
    </row>
    <row r="7" spans="1:8" s="43" customFormat="1" x14ac:dyDescent="0.25">
      <c r="A7" s="46"/>
      <c r="B7" s="46"/>
      <c r="F7" s="44"/>
      <c r="G7" s="44"/>
      <c r="H7" s="44"/>
    </row>
    <row r="8" spans="1:8" s="43" customFormat="1" x14ac:dyDescent="0.25">
      <c r="A8" s="46"/>
      <c r="B8" s="46"/>
      <c r="F8" s="44"/>
      <c r="G8" s="44"/>
      <c r="H8" s="44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77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3">
      <c r="A12" s="117" t="s">
        <v>76</v>
      </c>
      <c r="B12" s="117"/>
      <c r="C12" s="117"/>
      <c r="D12" s="117"/>
      <c r="E12" s="117"/>
      <c r="F12" s="117"/>
      <c r="G12" s="117"/>
      <c r="H12" s="117"/>
    </row>
    <row r="13" spans="1:8" s="43" customFormat="1" ht="15" customHeight="1" x14ac:dyDescent="0.3">
      <c r="A13" s="42"/>
      <c r="B13" s="42"/>
      <c r="C13" s="42"/>
      <c r="D13" s="42"/>
      <c r="E13" s="42"/>
      <c r="F13" s="42"/>
      <c r="G13" s="42"/>
      <c r="H13" s="42"/>
    </row>
    <row r="14" spans="1:8" ht="15" customHeight="1" x14ac:dyDescent="0.25">
      <c r="A14" s="31"/>
      <c r="B14" s="31"/>
      <c r="C14" s="31"/>
      <c r="D14" s="31"/>
      <c r="E14" s="31"/>
      <c r="F14" s="31"/>
      <c r="G14" s="31"/>
    </row>
    <row r="16" spans="1:8" ht="18.75" customHeight="1" x14ac:dyDescent="0.3">
      <c r="A16" s="45" t="s">
        <v>2</v>
      </c>
      <c r="B16" s="135" t="s">
        <v>3</v>
      </c>
      <c r="C16" s="136"/>
      <c r="D16" s="137"/>
      <c r="E16" s="231" t="s">
        <v>61</v>
      </c>
      <c r="F16" s="232"/>
      <c r="G16" s="233"/>
      <c r="H16" s="45" t="s">
        <v>66</v>
      </c>
    </row>
    <row r="17" spans="1:8" ht="18.75" customHeight="1" x14ac:dyDescent="0.3">
      <c r="A17" s="49">
        <v>1</v>
      </c>
      <c r="B17" s="118" t="s">
        <v>17</v>
      </c>
      <c r="C17" s="119"/>
      <c r="D17" s="120"/>
      <c r="E17" s="213"/>
      <c r="F17" s="214"/>
      <c r="G17" s="215"/>
      <c r="H17" s="45"/>
    </row>
    <row r="18" spans="1:8" ht="27.75" customHeight="1" x14ac:dyDescent="0.25">
      <c r="A18" s="50"/>
      <c r="B18" s="234" t="s">
        <v>126</v>
      </c>
      <c r="C18" s="235"/>
      <c r="D18" s="236"/>
      <c r="E18" s="201" t="s">
        <v>136</v>
      </c>
      <c r="F18" s="202"/>
      <c r="G18" s="203"/>
      <c r="H18" s="35">
        <v>200.32</v>
      </c>
    </row>
    <row r="19" spans="1:8" ht="15" customHeight="1" x14ac:dyDescent="0.25">
      <c r="A19" s="50"/>
      <c r="B19" s="225" t="s">
        <v>33</v>
      </c>
      <c r="C19" s="226"/>
      <c r="D19" s="227"/>
      <c r="E19" s="201" t="s">
        <v>137</v>
      </c>
      <c r="F19" s="202"/>
      <c r="G19" s="203"/>
      <c r="H19" s="35">
        <v>175.28</v>
      </c>
    </row>
    <row r="20" spans="1:8" ht="18.75" customHeight="1" x14ac:dyDescent="0.25">
      <c r="A20" s="50"/>
      <c r="B20" s="210" t="s">
        <v>27</v>
      </c>
      <c r="C20" s="211"/>
      <c r="D20" s="212"/>
      <c r="E20" s="213"/>
      <c r="F20" s="214"/>
      <c r="G20" s="215"/>
      <c r="H20" s="47">
        <v>14.865</v>
      </c>
    </row>
    <row r="21" spans="1:8" ht="18.75" x14ac:dyDescent="0.3">
      <c r="A21" s="49"/>
      <c r="B21" s="182" t="s">
        <v>10</v>
      </c>
      <c r="C21" s="183"/>
      <c r="D21" s="184"/>
      <c r="E21" s="213"/>
      <c r="F21" s="214"/>
      <c r="G21" s="215"/>
      <c r="H21" s="48">
        <f>SUM(H18:H20)</f>
        <v>390.46500000000003</v>
      </c>
    </row>
    <row r="22" spans="1:8" ht="18.75" customHeight="1" x14ac:dyDescent="0.3">
      <c r="A22" s="49">
        <v>2</v>
      </c>
      <c r="B22" s="188" t="s">
        <v>11</v>
      </c>
      <c r="C22" s="189"/>
      <c r="D22" s="190"/>
      <c r="E22" s="228">
        <v>0.2</v>
      </c>
      <c r="F22" s="229"/>
      <c r="G22" s="230"/>
      <c r="H22" s="48">
        <f>H21*20/100</f>
        <v>78.093000000000018</v>
      </c>
    </row>
    <row r="23" spans="1:8" x14ac:dyDescent="0.25">
      <c r="A23" s="50"/>
      <c r="B23" s="225" t="s">
        <v>12</v>
      </c>
      <c r="C23" s="226"/>
      <c r="D23" s="227"/>
      <c r="E23" s="228"/>
      <c r="F23" s="229"/>
      <c r="G23" s="230"/>
      <c r="H23" s="47">
        <f>H21+H22</f>
        <v>468.55800000000005</v>
      </c>
    </row>
    <row r="24" spans="1:8" ht="18.75" x14ac:dyDescent="0.3">
      <c r="A24" s="49">
        <v>3</v>
      </c>
      <c r="B24" s="182" t="s">
        <v>13</v>
      </c>
      <c r="C24" s="183"/>
      <c r="D24" s="184"/>
      <c r="E24" s="228">
        <v>0.15</v>
      </c>
      <c r="F24" s="229"/>
      <c r="G24" s="230"/>
      <c r="H24" s="48">
        <f>H23*20/100</f>
        <v>93.711600000000018</v>
      </c>
    </row>
    <row r="25" spans="1:8" x14ac:dyDescent="0.25">
      <c r="A25" s="50"/>
      <c r="B25" s="237" t="s">
        <v>14</v>
      </c>
      <c r="C25" s="238"/>
      <c r="D25" s="239"/>
      <c r="E25" s="213"/>
      <c r="F25" s="214"/>
      <c r="G25" s="215"/>
      <c r="H25" s="47">
        <f>H23+H24</f>
        <v>562.26960000000008</v>
      </c>
    </row>
    <row r="26" spans="1:8" ht="18.75" x14ac:dyDescent="0.3">
      <c r="A26" s="51"/>
      <c r="B26" s="222" t="s">
        <v>15</v>
      </c>
      <c r="C26" s="223"/>
      <c r="D26" s="224"/>
      <c r="E26" s="213"/>
      <c r="F26" s="214"/>
      <c r="G26" s="215"/>
      <c r="H26" s="48">
        <f>H21+H22+H24</f>
        <v>562.26960000000008</v>
      </c>
    </row>
    <row r="32" spans="1:8" x14ac:dyDescent="0.25">
      <c r="A32" s="127"/>
      <c r="B32" s="127"/>
      <c r="C32" s="127"/>
      <c r="D32" s="127"/>
      <c r="E32" s="127"/>
    </row>
    <row r="35" spans="1:4" x14ac:dyDescent="0.25">
      <c r="A35" s="127"/>
      <c r="B35" s="127"/>
      <c r="C35" s="127"/>
      <c r="D35" s="127"/>
    </row>
  </sheetData>
  <mergeCells count="35">
    <mergeCell ref="A35:D35"/>
    <mergeCell ref="A4:B4"/>
    <mergeCell ref="B16:D16"/>
    <mergeCell ref="E16:G16"/>
    <mergeCell ref="A11:H11"/>
    <mergeCell ref="A12:H12"/>
    <mergeCell ref="A10:H10"/>
    <mergeCell ref="B17:D17"/>
    <mergeCell ref="E17:G17"/>
    <mergeCell ref="B18:D18"/>
    <mergeCell ref="E18:G18"/>
    <mergeCell ref="B19:D19"/>
    <mergeCell ref="E19:G19"/>
    <mergeCell ref="A32:E32"/>
    <mergeCell ref="B25:D25"/>
    <mergeCell ref="E25:G25"/>
    <mergeCell ref="A1:B1"/>
    <mergeCell ref="A2:C2"/>
    <mergeCell ref="E2:H2"/>
    <mergeCell ref="A3:C3"/>
    <mergeCell ref="E3:H3"/>
    <mergeCell ref="E1:H1"/>
    <mergeCell ref="B26:D26"/>
    <mergeCell ref="E26:G26"/>
    <mergeCell ref="E4:H4"/>
    <mergeCell ref="B23:D23"/>
    <mergeCell ref="E23:G23"/>
    <mergeCell ref="B24:D24"/>
    <mergeCell ref="E24:G24"/>
    <mergeCell ref="B20:D20"/>
    <mergeCell ref="E20:G20"/>
    <mergeCell ref="B21:D21"/>
    <mergeCell ref="E21:G21"/>
    <mergeCell ref="B22:D22"/>
    <mergeCell ref="E22:G2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H50"/>
  <sheetViews>
    <sheetView zoomScaleNormal="100" workbookViewId="0">
      <selection activeCell="I10" sqref="I10"/>
    </sheetView>
  </sheetViews>
  <sheetFormatPr defaultRowHeight="15" x14ac:dyDescent="0.25"/>
  <cols>
    <col min="1" max="1" width="7.7109375" customWidth="1"/>
    <col min="4" max="4" width="14.28515625" customWidth="1"/>
    <col min="7" max="7" width="10.7109375" customWidth="1"/>
    <col min="8" max="8" width="15.710937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46"/>
      <c r="B5" s="46"/>
      <c r="F5" s="44"/>
      <c r="G5" s="44"/>
      <c r="H5" s="44"/>
    </row>
    <row r="6" spans="1:8" s="43" customFormat="1" x14ac:dyDescent="0.25">
      <c r="A6" s="46"/>
      <c r="B6" s="46"/>
      <c r="F6" s="44"/>
      <c r="G6" s="44"/>
      <c r="H6" s="44"/>
    </row>
    <row r="7" spans="1:8" s="43" customFormat="1" x14ac:dyDescent="0.25">
      <c r="A7" s="46"/>
      <c r="B7" s="46"/>
      <c r="F7" s="44"/>
      <c r="G7" s="44"/>
      <c r="H7" s="44"/>
    </row>
    <row r="8" spans="1:8" s="43" customFormat="1" x14ac:dyDescent="0.25">
      <c r="A8" s="46"/>
      <c r="B8" s="46"/>
      <c r="F8" s="44"/>
      <c r="G8" s="44"/>
      <c r="H8" s="44"/>
    </row>
    <row r="9" spans="1:8" s="43" customFormat="1" x14ac:dyDescent="0.25">
      <c r="A9" s="46"/>
      <c r="B9" s="46"/>
      <c r="F9" s="44"/>
      <c r="G9" s="44"/>
      <c r="H9" s="44"/>
    </row>
    <row r="10" spans="1:8" ht="15" customHeight="1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93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139" t="s">
        <v>95</v>
      </c>
      <c r="B12" s="139"/>
      <c r="C12" s="139"/>
      <c r="D12" s="139"/>
      <c r="E12" s="139"/>
      <c r="F12" s="139"/>
      <c r="G12" s="139"/>
      <c r="H12" s="139"/>
    </row>
    <row r="13" spans="1:8" ht="15" customHeight="1" x14ac:dyDescent="0.25">
      <c r="A13" s="31"/>
      <c r="B13" s="31"/>
      <c r="C13" s="31"/>
      <c r="D13" s="31"/>
      <c r="E13" s="31"/>
      <c r="F13" s="31"/>
      <c r="G13" s="31"/>
      <c r="H13" s="31"/>
    </row>
    <row r="14" spans="1:8" ht="15" customHeight="1" x14ac:dyDescent="0.25">
      <c r="A14" s="31"/>
      <c r="B14" s="31"/>
      <c r="C14" s="31"/>
      <c r="D14" s="31"/>
      <c r="E14" s="31"/>
      <c r="F14" s="31"/>
      <c r="G14" s="31"/>
      <c r="H14" s="31"/>
    </row>
    <row r="16" spans="1:8" ht="18.75" customHeight="1" x14ac:dyDescent="0.3">
      <c r="A16" s="45" t="s">
        <v>2</v>
      </c>
      <c r="B16" s="258" t="s">
        <v>3</v>
      </c>
      <c r="C16" s="259"/>
      <c r="D16" s="260"/>
      <c r="E16" s="231" t="s">
        <v>61</v>
      </c>
      <c r="F16" s="232"/>
      <c r="G16" s="233"/>
      <c r="H16" s="45" t="s">
        <v>62</v>
      </c>
    </row>
    <row r="17" spans="1:8" ht="18.75" customHeight="1" x14ac:dyDescent="0.3">
      <c r="A17" s="62">
        <v>1</v>
      </c>
      <c r="B17" s="258" t="s">
        <v>17</v>
      </c>
      <c r="C17" s="259"/>
      <c r="D17" s="260"/>
      <c r="E17" s="213"/>
      <c r="F17" s="214"/>
      <c r="G17" s="215"/>
      <c r="H17" s="48"/>
    </row>
    <row r="18" spans="1:8" ht="15" customHeight="1" x14ac:dyDescent="0.25">
      <c r="A18" s="64"/>
      <c r="B18" s="130" t="s">
        <v>4</v>
      </c>
      <c r="C18" s="130"/>
      <c r="D18" s="130"/>
      <c r="E18" s="213"/>
      <c r="F18" s="214"/>
      <c r="G18" s="215"/>
      <c r="H18" s="22"/>
    </row>
    <row r="19" spans="1:8" s="6" customFormat="1" ht="15.75" customHeight="1" x14ac:dyDescent="0.25">
      <c r="A19" s="60"/>
      <c r="B19" s="261" t="s">
        <v>5</v>
      </c>
      <c r="C19" s="261"/>
      <c r="D19" s="261"/>
      <c r="E19" s="213" t="s">
        <v>107</v>
      </c>
      <c r="F19" s="214"/>
      <c r="G19" s="215"/>
      <c r="H19" s="23">
        <v>45</v>
      </c>
    </row>
    <row r="20" spans="1:8" s="1" customFormat="1" ht="18.75" x14ac:dyDescent="0.3">
      <c r="A20" s="65"/>
      <c r="B20" s="253" t="s">
        <v>34</v>
      </c>
      <c r="C20" s="253"/>
      <c r="D20" s="253"/>
      <c r="E20" s="219" t="s">
        <v>111</v>
      </c>
      <c r="F20" s="220"/>
      <c r="G20" s="221"/>
      <c r="H20" s="23">
        <f>736*0.25</f>
        <v>184</v>
      </c>
    </row>
    <row r="21" spans="1:8" s="9" customFormat="1" ht="15.75" x14ac:dyDescent="0.25">
      <c r="A21" s="60"/>
      <c r="B21" s="253" t="s">
        <v>35</v>
      </c>
      <c r="C21" s="253"/>
      <c r="D21" s="253"/>
      <c r="E21" s="219" t="s">
        <v>112</v>
      </c>
      <c r="F21" s="220"/>
      <c r="G21" s="221"/>
      <c r="H21" s="23">
        <v>287</v>
      </c>
    </row>
    <row r="22" spans="1:8" s="9" customFormat="1" ht="15.75" x14ac:dyDescent="0.25">
      <c r="A22" s="60"/>
      <c r="B22" s="253" t="s">
        <v>36</v>
      </c>
      <c r="C22" s="253"/>
      <c r="D22" s="253"/>
      <c r="E22" s="219" t="s">
        <v>113</v>
      </c>
      <c r="F22" s="220"/>
      <c r="G22" s="221"/>
      <c r="H22" s="23">
        <v>25</v>
      </c>
    </row>
    <row r="23" spans="1:8" x14ac:dyDescent="0.25">
      <c r="A23" s="60"/>
      <c r="B23" s="254" t="s">
        <v>37</v>
      </c>
      <c r="C23" s="254"/>
      <c r="D23" s="254"/>
      <c r="E23" s="219" t="s">
        <v>114</v>
      </c>
      <c r="F23" s="220"/>
      <c r="G23" s="221"/>
      <c r="H23" s="23">
        <f>125*0.3</f>
        <v>37.5</v>
      </c>
    </row>
    <row r="24" spans="1:8" x14ac:dyDescent="0.25">
      <c r="A24" s="60"/>
      <c r="B24" s="255" t="s">
        <v>39</v>
      </c>
      <c r="C24" s="256"/>
      <c r="D24" s="257"/>
      <c r="E24" s="213" t="s">
        <v>116</v>
      </c>
      <c r="F24" s="214"/>
      <c r="G24" s="215"/>
      <c r="H24" s="23">
        <f>150*0.15</f>
        <v>22.5</v>
      </c>
    </row>
    <row r="25" spans="1:8" x14ac:dyDescent="0.25">
      <c r="A25" s="60"/>
      <c r="B25" s="255" t="s">
        <v>40</v>
      </c>
      <c r="C25" s="256"/>
      <c r="D25" s="257"/>
      <c r="E25" s="213" t="s">
        <v>87</v>
      </c>
      <c r="F25" s="214"/>
      <c r="G25" s="215"/>
      <c r="H25" s="23">
        <v>70</v>
      </c>
    </row>
    <row r="26" spans="1:8" x14ac:dyDescent="0.25">
      <c r="A26" s="60"/>
      <c r="B26" s="255" t="s">
        <v>41</v>
      </c>
      <c r="C26" s="256"/>
      <c r="D26" s="257"/>
      <c r="E26" s="213" t="s">
        <v>109</v>
      </c>
      <c r="F26" s="214"/>
      <c r="G26" s="215"/>
      <c r="H26" s="23">
        <v>100</v>
      </c>
    </row>
    <row r="27" spans="1:8" x14ac:dyDescent="0.25">
      <c r="A27" s="60"/>
      <c r="B27" s="254" t="s">
        <v>38</v>
      </c>
      <c r="C27" s="254"/>
      <c r="D27" s="254"/>
      <c r="E27" s="219" t="s">
        <v>115</v>
      </c>
      <c r="F27" s="220"/>
      <c r="G27" s="221"/>
      <c r="H27" s="23">
        <f>140*0.1</f>
        <v>14</v>
      </c>
    </row>
    <row r="28" spans="1:8" s="2" customFormat="1" x14ac:dyDescent="0.25">
      <c r="A28" s="64"/>
      <c r="B28" s="252" t="s">
        <v>18</v>
      </c>
      <c r="C28" s="252"/>
      <c r="D28" s="252"/>
      <c r="E28" s="213"/>
      <c r="F28" s="214"/>
      <c r="G28" s="215"/>
      <c r="H28" s="22">
        <f>SUM(H19:H27)</f>
        <v>785</v>
      </c>
    </row>
    <row r="29" spans="1:8" x14ac:dyDescent="0.25">
      <c r="A29" s="64"/>
      <c r="B29" s="252" t="s">
        <v>6</v>
      </c>
      <c r="C29" s="252"/>
      <c r="D29" s="252"/>
      <c r="E29" s="213"/>
      <c r="F29" s="214"/>
      <c r="G29" s="215"/>
      <c r="H29" s="22"/>
    </row>
    <row r="30" spans="1:8" x14ac:dyDescent="0.25">
      <c r="A30" s="60"/>
      <c r="B30" s="254" t="s">
        <v>48</v>
      </c>
      <c r="C30" s="254"/>
      <c r="D30" s="254"/>
      <c r="E30" s="201" t="s">
        <v>130</v>
      </c>
      <c r="F30" s="202"/>
      <c r="G30" s="203"/>
      <c r="H30" s="102">
        <v>155</v>
      </c>
    </row>
    <row r="31" spans="1:8" x14ac:dyDescent="0.25">
      <c r="A31" s="60"/>
      <c r="B31" s="254" t="s">
        <v>46</v>
      </c>
      <c r="C31" s="254"/>
      <c r="D31" s="254"/>
      <c r="E31" s="201" t="s">
        <v>138</v>
      </c>
      <c r="F31" s="202"/>
      <c r="G31" s="203"/>
      <c r="H31" s="102">
        <v>133.06</v>
      </c>
    </row>
    <row r="32" spans="1:8" s="2" customFormat="1" x14ac:dyDescent="0.25">
      <c r="A32" s="60"/>
      <c r="B32" s="254" t="s">
        <v>139</v>
      </c>
      <c r="C32" s="254"/>
      <c r="D32" s="254"/>
      <c r="E32" s="201" t="s">
        <v>129</v>
      </c>
      <c r="F32" s="202"/>
      <c r="G32" s="203"/>
      <c r="H32" s="102">
        <v>219.33</v>
      </c>
    </row>
    <row r="33" spans="1:8" x14ac:dyDescent="0.25">
      <c r="A33" s="64"/>
      <c r="B33" s="249" t="s">
        <v>18</v>
      </c>
      <c r="C33" s="250"/>
      <c r="D33" s="251"/>
      <c r="E33" s="213"/>
      <c r="F33" s="214"/>
      <c r="G33" s="215"/>
      <c r="H33" s="22">
        <f>SUM(H30:H32)</f>
        <v>507.39</v>
      </c>
    </row>
    <row r="34" spans="1:8" x14ac:dyDescent="0.25">
      <c r="A34" s="64"/>
      <c r="B34" s="252" t="s">
        <v>7</v>
      </c>
      <c r="C34" s="252"/>
      <c r="D34" s="252"/>
      <c r="E34" s="213" t="s">
        <v>140</v>
      </c>
      <c r="F34" s="214"/>
      <c r="G34" s="215"/>
      <c r="H34" s="22">
        <f>H33*30.2/100</f>
        <v>153.23177999999999</v>
      </c>
    </row>
    <row r="35" spans="1:8" x14ac:dyDescent="0.25">
      <c r="A35" s="64"/>
      <c r="B35" s="252" t="s">
        <v>8</v>
      </c>
      <c r="C35" s="252"/>
      <c r="D35" s="252"/>
      <c r="E35" s="213"/>
      <c r="F35" s="214"/>
      <c r="G35" s="215"/>
      <c r="H35" s="22"/>
    </row>
    <row r="36" spans="1:8" s="2" customFormat="1" x14ac:dyDescent="0.25">
      <c r="A36" s="60"/>
      <c r="B36" s="253" t="s">
        <v>52</v>
      </c>
      <c r="C36" s="253"/>
      <c r="D36" s="253"/>
      <c r="E36" s="213" t="s">
        <v>141</v>
      </c>
      <c r="F36" s="214"/>
      <c r="G36" s="215"/>
      <c r="H36" s="47">
        <v>1540</v>
      </c>
    </row>
    <row r="37" spans="1:8" x14ac:dyDescent="0.25">
      <c r="A37" s="64"/>
      <c r="B37" s="249" t="s">
        <v>18</v>
      </c>
      <c r="C37" s="250"/>
      <c r="D37" s="251"/>
      <c r="E37" s="213"/>
      <c r="F37" s="214"/>
      <c r="G37" s="215"/>
      <c r="H37" s="22">
        <f>SUM(H36:H36)</f>
        <v>1540</v>
      </c>
    </row>
    <row r="38" spans="1:8" x14ac:dyDescent="0.25">
      <c r="A38" s="50"/>
      <c r="B38" s="249" t="s">
        <v>42</v>
      </c>
      <c r="C38" s="250"/>
      <c r="D38" s="251"/>
      <c r="E38" s="228">
        <v>0.1</v>
      </c>
      <c r="F38" s="214"/>
      <c r="G38" s="215"/>
      <c r="H38" s="22">
        <f>(H28+H33+H34+H37)*10/100</f>
        <v>298.56217799999996</v>
      </c>
    </row>
    <row r="39" spans="1:8" ht="18.75" x14ac:dyDescent="0.3">
      <c r="A39" s="62"/>
      <c r="B39" s="128" t="s">
        <v>10</v>
      </c>
      <c r="C39" s="128"/>
      <c r="D39" s="128"/>
      <c r="E39" s="213"/>
      <c r="F39" s="214"/>
      <c r="G39" s="215"/>
      <c r="H39" s="48">
        <f>H28+H33+H34+H37+H38</f>
        <v>3284.1839580000001</v>
      </c>
    </row>
    <row r="40" spans="1:8" ht="18.75" x14ac:dyDescent="0.3">
      <c r="A40" s="62">
        <v>2</v>
      </c>
      <c r="B40" s="243" t="s">
        <v>11</v>
      </c>
      <c r="C40" s="244"/>
      <c r="D40" s="245"/>
      <c r="E40" s="228">
        <v>0.2</v>
      </c>
      <c r="F40" s="214"/>
      <c r="G40" s="215"/>
      <c r="H40" s="48">
        <f>H39*20/100</f>
        <v>656.83679159999997</v>
      </c>
    </row>
    <row r="41" spans="1:8" ht="18.75" x14ac:dyDescent="0.3">
      <c r="A41" s="62"/>
      <c r="B41" s="246" t="s">
        <v>89</v>
      </c>
      <c r="C41" s="247"/>
      <c r="D41" s="248"/>
      <c r="E41" s="228"/>
      <c r="F41" s="229"/>
      <c r="G41" s="230"/>
      <c r="H41" s="47">
        <f>H39+H40</f>
        <v>3941.0207496000003</v>
      </c>
    </row>
    <row r="42" spans="1:8" ht="18.75" x14ac:dyDescent="0.3">
      <c r="A42" s="62">
        <v>3</v>
      </c>
      <c r="B42" s="128" t="s">
        <v>13</v>
      </c>
      <c r="C42" s="128"/>
      <c r="D42" s="128"/>
      <c r="E42" s="228">
        <v>0.15</v>
      </c>
      <c r="F42" s="214"/>
      <c r="G42" s="215"/>
      <c r="H42" s="63">
        <f>H41*20/100</f>
        <v>788.20414992000008</v>
      </c>
    </row>
    <row r="43" spans="1:8" x14ac:dyDescent="0.25">
      <c r="A43" s="4"/>
      <c r="B43" s="115" t="s">
        <v>14</v>
      </c>
      <c r="C43" s="115"/>
      <c r="D43" s="115"/>
      <c r="E43" s="240"/>
      <c r="F43" s="241"/>
      <c r="G43" s="242"/>
      <c r="H43" s="47">
        <f>H41+H42</f>
        <v>4729.2248995200007</v>
      </c>
    </row>
    <row r="44" spans="1:8" ht="18.75" x14ac:dyDescent="0.3">
      <c r="A44" s="10"/>
      <c r="B44" s="128" t="s">
        <v>15</v>
      </c>
      <c r="C44" s="128"/>
      <c r="D44" s="128"/>
      <c r="E44" s="213"/>
      <c r="F44" s="214"/>
      <c r="G44" s="215"/>
      <c r="H44" s="48">
        <f>H43</f>
        <v>4729.2248995200007</v>
      </c>
    </row>
    <row r="46" spans="1:8" ht="15" customHeight="1" x14ac:dyDescent="0.25"/>
    <row r="47" spans="1:8" s="43" customFormat="1" ht="15" customHeight="1" x14ac:dyDescent="0.25"/>
    <row r="50" spans="1:5" x14ac:dyDescent="0.25">
      <c r="A50" s="127"/>
      <c r="B50" s="127"/>
      <c r="C50" s="127"/>
      <c r="D50" s="127"/>
      <c r="E50" s="127"/>
    </row>
  </sheetData>
  <mergeCells count="70">
    <mergeCell ref="A50:E50"/>
    <mergeCell ref="A4:B4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A1:B1"/>
    <mergeCell ref="A2:C2"/>
    <mergeCell ref="E2:H2"/>
    <mergeCell ref="A3:C3"/>
    <mergeCell ref="E3:H3"/>
    <mergeCell ref="E1:H1"/>
    <mergeCell ref="B23:D23"/>
    <mergeCell ref="E23:G23"/>
    <mergeCell ref="B24:D24"/>
    <mergeCell ref="E24:G24"/>
    <mergeCell ref="B25:D25"/>
    <mergeCell ref="E25:G25"/>
    <mergeCell ref="B26:D26"/>
    <mergeCell ref="E26:G26"/>
    <mergeCell ref="B30:D30"/>
    <mergeCell ref="E30:G30"/>
    <mergeCell ref="B31:D31"/>
    <mergeCell ref="E31:G31"/>
    <mergeCell ref="B27:D27"/>
    <mergeCell ref="E27:G27"/>
    <mergeCell ref="B28:D28"/>
    <mergeCell ref="E28:G28"/>
    <mergeCell ref="B29:D29"/>
    <mergeCell ref="E29:G29"/>
    <mergeCell ref="B32:D32"/>
    <mergeCell ref="E32:G32"/>
    <mergeCell ref="B33:D33"/>
    <mergeCell ref="E33:G33"/>
    <mergeCell ref="B34:D34"/>
    <mergeCell ref="E34:G34"/>
    <mergeCell ref="B38:D38"/>
    <mergeCell ref="E38:G38"/>
    <mergeCell ref="B39:D39"/>
    <mergeCell ref="E39:G39"/>
    <mergeCell ref="B35:D35"/>
    <mergeCell ref="E35:G35"/>
    <mergeCell ref="B36:D36"/>
    <mergeCell ref="E36:G36"/>
    <mergeCell ref="E4:H4"/>
    <mergeCell ref="A10:H10"/>
    <mergeCell ref="B43:D43"/>
    <mergeCell ref="E43:G43"/>
    <mergeCell ref="B44:D44"/>
    <mergeCell ref="E44:G44"/>
    <mergeCell ref="A11:H11"/>
    <mergeCell ref="A12:H12"/>
    <mergeCell ref="B40:D40"/>
    <mergeCell ref="E40:G40"/>
    <mergeCell ref="B41:D41"/>
    <mergeCell ref="E41:G41"/>
    <mergeCell ref="B42:D42"/>
    <mergeCell ref="E42:G42"/>
    <mergeCell ref="B37:D37"/>
    <mergeCell ref="E37:G37"/>
  </mergeCells>
  <pageMargins left="0.7" right="0.7" top="0.75" bottom="0.75" header="0.3" footer="0.3"/>
  <pageSetup paperSize="9"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H38"/>
  <sheetViews>
    <sheetView zoomScaleNormal="100" workbookViewId="0">
      <selection activeCell="E5" sqref="E5"/>
    </sheetView>
  </sheetViews>
  <sheetFormatPr defaultRowHeight="15" x14ac:dyDescent="0.25"/>
  <cols>
    <col min="4" max="4" width="14.7109375" customWidth="1"/>
    <col min="7" max="7" width="11.7109375" customWidth="1"/>
    <col min="8" max="8" width="16.285156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143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59"/>
      <c r="B5" s="59"/>
      <c r="F5" s="61"/>
      <c r="G5" s="61"/>
      <c r="H5" s="61"/>
    </row>
    <row r="6" spans="1:8" s="43" customFormat="1" x14ac:dyDescent="0.25">
      <c r="A6" s="59"/>
      <c r="B6" s="59"/>
      <c r="F6" s="61"/>
      <c r="G6" s="61"/>
      <c r="H6" s="61"/>
    </row>
    <row r="7" spans="1:8" s="43" customFormat="1" x14ac:dyDescent="0.25">
      <c r="A7" s="59"/>
      <c r="B7" s="59"/>
      <c r="F7" s="61"/>
      <c r="G7" s="61"/>
      <c r="H7" s="61"/>
    </row>
    <row r="8" spans="1:8" s="43" customFormat="1" x14ac:dyDescent="0.25">
      <c r="A8" s="59"/>
      <c r="B8" s="59"/>
      <c r="F8" s="61"/>
      <c r="G8" s="61"/>
      <c r="H8" s="61"/>
    </row>
    <row r="9" spans="1:8" s="43" customFormat="1" x14ac:dyDescent="0.25">
      <c r="A9" s="59"/>
      <c r="B9" s="59"/>
      <c r="F9" s="61"/>
      <c r="G9" s="61"/>
      <c r="H9" s="61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55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139" t="s">
        <v>96</v>
      </c>
      <c r="B12" s="139"/>
      <c r="C12" s="139"/>
      <c r="D12" s="139"/>
      <c r="E12" s="139"/>
      <c r="F12" s="139"/>
      <c r="G12" s="139"/>
      <c r="H12" s="139"/>
    </row>
    <row r="13" spans="1:8" ht="15" customHeight="1" x14ac:dyDescent="0.25">
      <c r="A13" s="31"/>
      <c r="B13" s="31"/>
      <c r="C13" s="31"/>
      <c r="D13" s="31"/>
      <c r="E13" s="31"/>
      <c r="F13" s="31"/>
      <c r="G13" s="31"/>
      <c r="H13" s="31"/>
    </row>
    <row r="14" spans="1:8" ht="15" customHeight="1" x14ac:dyDescent="0.25">
      <c r="A14" s="31"/>
      <c r="B14" s="31"/>
      <c r="C14" s="31"/>
      <c r="D14" s="31"/>
      <c r="E14" s="31"/>
      <c r="F14" s="31"/>
      <c r="G14" s="31"/>
      <c r="H14" s="31"/>
    </row>
    <row r="15" spans="1:8" ht="18.75" x14ac:dyDescent="0.3">
      <c r="A15" s="45" t="s">
        <v>2</v>
      </c>
      <c r="B15" s="258" t="s">
        <v>3</v>
      </c>
      <c r="C15" s="259"/>
      <c r="D15" s="260"/>
      <c r="E15" s="231" t="s">
        <v>61</v>
      </c>
      <c r="F15" s="232"/>
      <c r="G15" s="233"/>
      <c r="H15" s="45" t="s">
        <v>62</v>
      </c>
    </row>
    <row r="16" spans="1:8" ht="18.75" customHeight="1" x14ac:dyDescent="0.3">
      <c r="A16" s="62">
        <v>1</v>
      </c>
      <c r="B16" s="258" t="s">
        <v>17</v>
      </c>
      <c r="C16" s="259"/>
      <c r="D16" s="260"/>
      <c r="E16" s="213"/>
      <c r="F16" s="214"/>
      <c r="G16" s="215"/>
      <c r="H16" s="48"/>
    </row>
    <row r="17" spans="1:8" x14ac:dyDescent="0.25">
      <c r="A17" s="64"/>
      <c r="B17" s="252" t="s">
        <v>6</v>
      </c>
      <c r="C17" s="252"/>
      <c r="D17" s="252"/>
      <c r="E17" s="213"/>
      <c r="F17" s="214"/>
      <c r="G17" s="215"/>
      <c r="H17" s="22"/>
    </row>
    <row r="18" spans="1:8" x14ac:dyDescent="0.25">
      <c r="A18" s="60"/>
      <c r="B18" s="254" t="s">
        <v>48</v>
      </c>
      <c r="C18" s="254"/>
      <c r="D18" s="254"/>
      <c r="E18" s="201" t="s">
        <v>130</v>
      </c>
      <c r="F18" s="202"/>
      <c r="G18" s="203"/>
      <c r="H18" s="102">
        <v>155</v>
      </c>
    </row>
    <row r="19" spans="1:8" x14ac:dyDescent="0.25">
      <c r="A19" s="60"/>
      <c r="B19" s="254" t="s">
        <v>46</v>
      </c>
      <c r="C19" s="254"/>
      <c r="D19" s="254"/>
      <c r="E19" s="201" t="s">
        <v>138</v>
      </c>
      <c r="F19" s="202"/>
      <c r="G19" s="203"/>
      <c r="H19" s="102">
        <v>133.06</v>
      </c>
    </row>
    <row r="20" spans="1:8" x14ac:dyDescent="0.25">
      <c r="A20" s="70"/>
      <c r="B20" s="262" t="s">
        <v>139</v>
      </c>
      <c r="C20" s="263"/>
      <c r="D20" s="264"/>
      <c r="E20" s="201" t="s">
        <v>129</v>
      </c>
      <c r="F20" s="202"/>
      <c r="G20" s="203"/>
      <c r="H20" s="102">
        <v>219.33</v>
      </c>
    </row>
    <row r="21" spans="1:8" x14ac:dyDescent="0.25">
      <c r="A21" s="64"/>
      <c r="B21" s="249" t="s">
        <v>18</v>
      </c>
      <c r="C21" s="250"/>
      <c r="D21" s="251"/>
      <c r="E21" s="213"/>
      <c r="F21" s="214"/>
      <c r="G21" s="215"/>
      <c r="H21" s="22">
        <f>SUM(H18:H20)</f>
        <v>507.39</v>
      </c>
    </row>
    <row r="22" spans="1:8" x14ac:dyDescent="0.25">
      <c r="A22" s="64"/>
      <c r="B22" s="252" t="s">
        <v>7</v>
      </c>
      <c r="C22" s="252"/>
      <c r="D22" s="252"/>
      <c r="E22" s="213" t="s">
        <v>140</v>
      </c>
      <c r="F22" s="214"/>
      <c r="G22" s="215"/>
      <c r="H22" s="22">
        <f>H21*30.2/100</f>
        <v>153.23177999999999</v>
      </c>
    </row>
    <row r="23" spans="1:8" x14ac:dyDescent="0.25">
      <c r="A23" s="64"/>
      <c r="B23" s="252" t="s">
        <v>8</v>
      </c>
      <c r="C23" s="252"/>
      <c r="D23" s="252"/>
      <c r="E23" s="213"/>
      <c r="F23" s="214"/>
      <c r="G23" s="215"/>
      <c r="H23" s="22"/>
    </row>
    <row r="24" spans="1:8" x14ac:dyDescent="0.25">
      <c r="A24" s="60"/>
      <c r="B24" s="253" t="s">
        <v>52</v>
      </c>
      <c r="C24" s="253"/>
      <c r="D24" s="253"/>
      <c r="E24" s="213" t="s">
        <v>141</v>
      </c>
      <c r="F24" s="214"/>
      <c r="G24" s="215"/>
      <c r="H24" s="47">
        <v>1540</v>
      </c>
    </row>
    <row r="25" spans="1:8" x14ac:dyDescent="0.25">
      <c r="A25" s="64"/>
      <c r="B25" s="249" t="s">
        <v>18</v>
      </c>
      <c r="C25" s="250"/>
      <c r="D25" s="251"/>
      <c r="E25" s="213"/>
      <c r="F25" s="214"/>
      <c r="G25" s="215"/>
      <c r="H25" s="22">
        <f>SUM(H24:H24)</f>
        <v>1540</v>
      </c>
    </row>
    <row r="26" spans="1:8" x14ac:dyDescent="0.25">
      <c r="A26" s="50"/>
      <c r="B26" s="249" t="s">
        <v>42</v>
      </c>
      <c r="C26" s="250"/>
      <c r="D26" s="251"/>
      <c r="E26" s="228">
        <v>0.1</v>
      </c>
      <c r="F26" s="214"/>
      <c r="G26" s="215"/>
      <c r="H26" s="22">
        <f>(H21+H22+H25)*10/100</f>
        <v>220.06217799999999</v>
      </c>
    </row>
    <row r="27" spans="1:8" ht="18.75" x14ac:dyDescent="0.3">
      <c r="A27" s="62"/>
      <c r="B27" s="128" t="s">
        <v>10</v>
      </c>
      <c r="C27" s="128"/>
      <c r="D27" s="128"/>
      <c r="E27" s="213"/>
      <c r="F27" s="214"/>
      <c r="G27" s="215"/>
      <c r="H27" s="48">
        <f>H21+H22+H25+H26</f>
        <v>2420.6839580000001</v>
      </c>
    </row>
    <row r="28" spans="1:8" ht="18.75" x14ac:dyDescent="0.3">
      <c r="A28" s="62">
        <v>2</v>
      </c>
      <c r="B28" s="243" t="s">
        <v>11</v>
      </c>
      <c r="C28" s="244"/>
      <c r="D28" s="245"/>
      <c r="E28" s="228">
        <v>0.2</v>
      </c>
      <c r="F28" s="214"/>
      <c r="G28" s="215"/>
      <c r="H28" s="48">
        <f>H27*20/100</f>
        <v>484.13679159999998</v>
      </c>
    </row>
    <row r="29" spans="1:8" ht="18.75" x14ac:dyDescent="0.3">
      <c r="A29" s="62"/>
      <c r="B29" s="246" t="s">
        <v>89</v>
      </c>
      <c r="C29" s="247"/>
      <c r="D29" s="248"/>
      <c r="E29" s="228"/>
      <c r="F29" s="229"/>
      <c r="G29" s="230"/>
      <c r="H29" s="47">
        <f>H27+H28</f>
        <v>2904.8207496</v>
      </c>
    </row>
    <row r="30" spans="1:8" ht="18.75" x14ac:dyDescent="0.3">
      <c r="A30" s="62">
        <v>3</v>
      </c>
      <c r="B30" s="128" t="s">
        <v>13</v>
      </c>
      <c r="C30" s="128"/>
      <c r="D30" s="128"/>
      <c r="E30" s="228">
        <v>0.15</v>
      </c>
      <c r="F30" s="214"/>
      <c r="G30" s="215"/>
      <c r="H30" s="63">
        <f>H29*20/100</f>
        <v>580.96414991999995</v>
      </c>
    </row>
    <row r="31" spans="1:8" x14ac:dyDescent="0.25">
      <c r="A31" s="4"/>
      <c r="B31" s="115" t="s">
        <v>14</v>
      </c>
      <c r="C31" s="115"/>
      <c r="D31" s="115"/>
      <c r="E31" s="240"/>
      <c r="F31" s="241"/>
      <c r="G31" s="242"/>
      <c r="H31" s="47">
        <f>H29+H30</f>
        <v>3485.7848995200002</v>
      </c>
    </row>
    <row r="32" spans="1:8" ht="18.75" x14ac:dyDescent="0.3">
      <c r="A32" s="10"/>
      <c r="B32" s="128" t="s">
        <v>15</v>
      </c>
      <c r="C32" s="128"/>
      <c r="D32" s="128"/>
      <c r="E32" s="213"/>
      <c r="F32" s="214"/>
      <c r="G32" s="215"/>
      <c r="H32" s="48">
        <f>H31</f>
        <v>3485.7848995200002</v>
      </c>
    </row>
    <row r="38" spans="1:5" x14ac:dyDescent="0.25">
      <c r="A38" s="127"/>
      <c r="B38" s="127"/>
      <c r="C38" s="127"/>
      <c r="D38" s="127"/>
      <c r="E38" s="127"/>
    </row>
  </sheetData>
  <mergeCells count="48">
    <mergeCell ref="A38:E38"/>
    <mergeCell ref="A1:B1"/>
    <mergeCell ref="A2:C2"/>
    <mergeCell ref="E2:H2"/>
    <mergeCell ref="A3:C3"/>
    <mergeCell ref="E3:H3"/>
    <mergeCell ref="E29:G29"/>
    <mergeCell ref="A4:B4"/>
    <mergeCell ref="A11:H11"/>
    <mergeCell ref="A12:H12"/>
    <mergeCell ref="B15:D15"/>
    <mergeCell ref="E15:G15"/>
    <mergeCell ref="B16:D16"/>
    <mergeCell ref="E16:G16"/>
    <mergeCell ref="B32:D32"/>
    <mergeCell ref="E32:G32"/>
    <mergeCell ref="B31:D31"/>
    <mergeCell ref="E31:G31"/>
    <mergeCell ref="B19:D19"/>
    <mergeCell ref="E19:G19"/>
    <mergeCell ref="B20:D20"/>
    <mergeCell ref="E20:G20"/>
    <mergeCell ref="B21:D21"/>
    <mergeCell ref="E21:G21"/>
    <mergeCell ref="B29:D29"/>
    <mergeCell ref="B25:D25"/>
    <mergeCell ref="E25:G25"/>
    <mergeCell ref="B26:D26"/>
    <mergeCell ref="E26:G26"/>
    <mergeCell ref="B27:D27"/>
    <mergeCell ref="E27:G27"/>
    <mergeCell ref="B22:D22"/>
    <mergeCell ref="E1:H1"/>
    <mergeCell ref="E4:H4"/>
    <mergeCell ref="A10:H10"/>
    <mergeCell ref="B30:D30"/>
    <mergeCell ref="E30:G30"/>
    <mergeCell ref="B17:D17"/>
    <mergeCell ref="E17:G17"/>
    <mergeCell ref="B18:D18"/>
    <mergeCell ref="E18:G18"/>
    <mergeCell ref="B28:D28"/>
    <mergeCell ref="E28:G28"/>
    <mergeCell ref="E22:G22"/>
    <mergeCell ref="B23:D23"/>
    <mergeCell ref="E23:G23"/>
    <mergeCell ref="B24:D24"/>
    <mergeCell ref="E24:G24"/>
  </mergeCells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00000"/>
  </sheetPr>
  <dimension ref="A1:H48"/>
  <sheetViews>
    <sheetView topLeftCell="A7" workbookViewId="0">
      <selection activeCell="L29" sqref="L29"/>
    </sheetView>
  </sheetViews>
  <sheetFormatPr defaultRowHeight="15" x14ac:dyDescent="0.25"/>
  <cols>
    <col min="1" max="1" width="7.85546875" customWidth="1"/>
    <col min="4" max="4" width="14.42578125" customWidth="1"/>
    <col min="7" max="7" width="10.42578125" customWidth="1"/>
    <col min="8" max="8" width="15.1406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135</v>
      </c>
      <c r="F3" s="134"/>
      <c r="G3" s="134"/>
      <c r="H3" s="134"/>
    </row>
    <row r="4" spans="1:8" x14ac:dyDescent="0.25">
      <c r="A4" s="127"/>
      <c r="B4" s="127"/>
      <c r="E4" s="134" t="s">
        <v>134</v>
      </c>
      <c r="F4" s="134"/>
      <c r="G4" s="134"/>
      <c r="H4" s="134"/>
    </row>
    <row r="5" spans="1:8" s="43" customFormat="1" x14ac:dyDescent="0.25">
      <c r="A5" s="59"/>
      <c r="B5" s="59"/>
      <c r="F5" s="61"/>
      <c r="G5" s="61"/>
      <c r="H5" s="61"/>
    </row>
    <row r="6" spans="1:8" s="43" customFormat="1" x14ac:dyDescent="0.25">
      <c r="A6" s="59"/>
      <c r="B6" s="59"/>
      <c r="F6" s="61"/>
      <c r="G6" s="61"/>
      <c r="H6" s="61"/>
    </row>
    <row r="7" spans="1:8" s="43" customFormat="1" x14ac:dyDescent="0.25">
      <c r="A7" s="59"/>
      <c r="B7" s="59"/>
      <c r="F7" s="61"/>
      <c r="G7" s="61"/>
      <c r="H7" s="61"/>
    </row>
    <row r="8" spans="1:8" s="43" customFormat="1" x14ac:dyDescent="0.25">
      <c r="A8" s="59"/>
      <c r="B8" s="59"/>
      <c r="F8" s="61"/>
      <c r="G8" s="61"/>
      <c r="H8" s="61"/>
    </row>
    <row r="9" spans="1:8" ht="18.75" x14ac:dyDescent="0.3">
      <c r="A9" s="117" t="s">
        <v>0</v>
      </c>
      <c r="B9" s="117"/>
      <c r="C9" s="117"/>
      <c r="D9" s="117"/>
      <c r="E9" s="117"/>
      <c r="F9" s="117"/>
      <c r="G9" s="117"/>
      <c r="H9" s="117"/>
    </row>
    <row r="10" spans="1:8" ht="15" customHeight="1" x14ac:dyDescent="0.25">
      <c r="A10" s="139" t="s">
        <v>93</v>
      </c>
      <c r="B10" s="139"/>
      <c r="C10" s="139"/>
      <c r="D10" s="139"/>
      <c r="E10" s="139"/>
      <c r="F10" s="139"/>
      <c r="G10" s="139"/>
      <c r="H10" s="139"/>
    </row>
    <row r="11" spans="1:8" ht="15" customHeight="1" x14ac:dyDescent="0.25">
      <c r="A11" s="139" t="s">
        <v>94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31"/>
      <c r="B12" s="31"/>
      <c r="C12" s="31"/>
      <c r="D12" s="31"/>
      <c r="E12" s="31"/>
      <c r="F12" s="31"/>
      <c r="G12" s="31"/>
      <c r="H12" s="31"/>
    </row>
    <row r="14" spans="1:8" ht="18.75" customHeight="1" x14ac:dyDescent="0.3">
      <c r="A14" s="45" t="s">
        <v>2</v>
      </c>
      <c r="B14" s="258" t="s">
        <v>3</v>
      </c>
      <c r="C14" s="259"/>
      <c r="D14" s="260"/>
      <c r="E14" s="231" t="s">
        <v>61</v>
      </c>
      <c r="F14" s="232"/>
      <c r="G14" s="233"/>
      <c r="H14" s="45" t="s">
        <v>62</v>
      </c>
    </row>
    <row r="15" spans="1:8" ht="18.75" customHeight="1" x14ac:dyDescent="0.3">
      <c r="A15" s="62">
        <v>1</v>
      </c>
      <c r="B15" s="258" t="s">
        <v>17</v>
      </c>
      <c r="C15" s="259"/>
      <c r="D15" s="260"/>
      <c r="E15" s="213"/>
      <c r="F15" s="214"/>
      <c r="G15" s="215"/>
      <c r="H15" s="48"/>
    </row>
    <row r="16" spans="1:8" s="43" customFormat="1" ht="14.25" customHeight="1" x14ac:dyDescent="0.25">
      <c r="A16" s="64"/>
      <c r="B16" s="130" t="s">
        <v>4</v>
      </c>
      <c r="C16" s="130"/>
      <c r="D16" s="130"/>
      <c r="E16" s="213"/>
      <c r="F16" s="214"/>
      <c r="G16" s="215"/>
      <c r="H16" s="22"/>
    </row>
    <row r="17" spans="1:8" s="43" customFormat="1" ht="14.25" customHeight="1" x14ac:dyDescent="0.25">
      <c r="A17" s="60"/>
      <c r="B17" s="261" t="s">
        <v>5</v>
      </c>
      <c r="C17" s="261"/>
      <c r="D17" s="261"/>
      <c r="E17" s="219" t="s">
        <v>107</v>
      </c>
      <c r="F17" s="220"/>
      <c r="G17" s="221"/>
      <c r="H17" s="23">
        <v>45</v>
      </c>
    </row>
    <row r="18" spans="1:8" s="43" customFormat="1" ht="15" customHeight="1" x14ac:dyDescent="0.25">
      <c r="A18" s="65"/>
      <c r="B18" s="253" t="s">
        <v>34</v>
      </c>
      <c r="C18" s="253"/>
      <c r="D18" s="253"/>
      <c r="E18" s="219" t="s">
        <v>111</v>
      </c>
      <c r="F18" s="220"/>
      <c r="G18" s="221"/>
      <c r="H18" s="23">
        <f>736*0.25</f>
        <v>184</v>
      </c>
    </row>
    <row r="19" spans="1:8" s="43" customFormat="1" ht="15" customHeight="1" x14ac:dyDescent="0.25">
      <c r="A19" s="60"/>
      <c r="B19" s="253" t="s">
        <v>35</v>
      </c>
      <c r="C19" s="253"/>
      <c r="D19" s="253"/>
      <c r="E19" s="219" t="s">
        <v>117</v>
      </c>
      <c r="F19" s="220"/>
      <c r="G19" s="221"/>
      <c r="H19" s="23">
        <v>287</v>
      </c>
    </row>
    <row r="20" spans="1:8" s="43" customFormat="1" ht="15" customHeight="1" x14ac:dyDescent="0.25">
      <c r="A20" s="60"/>
      <c r="B20" s="253" t="s">
        <v>36</v>
      </c>
      <c r="C20" s="253"/>
      <c r="D20" s="253"/>
      <c r="E20" s="219" t="s">
        <v>113</v>
      </c>
      <c r="F20" s="220"/>
      <c r="G20" s="221"/>
      <c r="H20" s="23">
        <v>25</v>
      </c>
    </row>
    <row r="21" spans="1:8" s="43" customFormat="1" ht="15" customHeight="1" x14ac:dyDescent="0.25">
      <c r="A21" s="60"/>
      <c r="B21" s="254" t="s">
        <v>37</v>
      </c>
      <c r="C21" s="254"/>
      <c r="D21" s="254"/>
      <c r="E21" s="219" t="s">
        <v>114</v>
      </c>
      <c r="F21" s="220"/>
      <c r="G21" s="221"/>
      <c r="H21" s="23">
        <f>125*0.3</f>
        <v>37.5</v>
      </c>
    </row>
    <row r="22" spans="1:8" s="43" customFormat="1" ht="15" customHeight="1" x14ac:dyDescent="0.25">
      <c r="A22" s="60"/>
      <c r="B22" s="255" t="s">
        <v>39</v>
      </c>
      <c r="C22" s="256"/>
      <c r="D22" s="257"/>
      <c r="E22" s="219" t="s">
        <v>116</v>
      </c>
      <c r="F22" s="220"/>
      <c r="G22" s="221"/>
      <c r="H22" s="23">
        <f>150*0.15</f>
        <v>22.5</v>
      </c>
    </row>
    <row r="23" spans="1:8" s="43" customFormat="1" ht="15" customHeight="1" x14ac:dyDescent="0.25">
      <c r="A23" s="60"/>
      <c r="B23" s="255" t="s">
        <v>40</v>
      </c>
      <c r="C23" s="256"/>
      <c r="D23" s="257"/>
      <c r="E23" s="219" t="s">
        <v>87</v>
      </c>
      <c r="F23" s="220"/>
      <c r="G23" s="221"/>
      <c r="H23" s="23">
        <v>70</v>
      </c>
    </row>
    <row r="24" spans="1:8" s="43" customFormat="1" ht="15" customHeight="1" x14ac:dyDescent="0.25">
      <c r="A24" s="60"/>
      <c r="B24" s="255" t="s">
        <v>41</v>
      </c>
      <c r="C24" s="256"/>
      <c r="D24" s="257"/>
      <c r="E24" s="219" t="s">
        <v>109</v>
      </c>
      <c r="F24" s="220"/>
      <c r="G24" s="221"/>
      <c r="H24" s="23">
        <v>100</v>
      </c>
    </row>
    <row r="25" spans="1:8" s="43" customFormat="1" ht="15" customHeight="1" x14ac:dyDescent="0.25">
      <c r="A25" s="60"/>
      <c r="B25" s="254" t="s">
        <v>38</v>
      </c>
      <c r="C25" s="254"/>
      <c r="D25" s="254"/>
      <c r="E25" s="219" t="s">
        <v>115</v>
      </c>
      <c r="F25" s="220"/>
      <c r="G25" s="221"/>
      <c r="H25" s="23">
        <f>140*0.1</f>
        <v>14</v>
      </c>
    </row>
    <row r="26" spans="1:8" ht="15" customHeight="1" x14ac:dyDescent="0.25">
      <c r="A26" s="64"/>
      <c r="B26" s="252" t="s">
        <v>18</v>
      </c>
      <c r="C26" s="252"/>
      <c r="D26" s="252"/>
      <c r="E26" s="213"/>
      <c r="F26" s="214"/>
      <c r="G26" s="215"/>
      <c r="H26" s="22">
        <f>SUM(H17:H25)</f>
        <v>785</v>
      </c>
    </row>
    <row r="27" spans="1:8" ht="15" customHeight="1" x14ac:dyDescent="0.25">
      <c r="A27" s="64"/>
      <c r="B27" s="252" t="s">
        <v>6</v>
      </c>
      <c r="C27" s="252"/>
      <c r="D27" s="252"/>
      <c r="E27" s="213"/>
      <c r="F27" s="214"/>
      <c r="G27" s="215"/>
      <c r="H27" s="22"/>
    </row>
    <row r="28" spans="1:8" x14ac:dyDescent="0.25">
      <c r="A28" s="60"/>
      <c r="B28" s="254" t="s">
        <v>48</v>
      </c>
      <c r="C28" s="254"/>
      <c r="D28" s="254"/>
      <c r="E28" s="124" t="s">
        <v>130</v>
      </c>
      <c r="F28" s="125"/>
      <c r="G28" s="126"/>
      <c r="H28" s="85">
        <v>155</v>
      </c>
    </row>
    <row r="29" spans="1:8" x14ac:dyDescent="0.25">
      <c r="A29" s="60"/>
      <c r="B29" s="254" t="s">
        <v>46</v>
      </c>
      <c r="C29" s="254"/>
      <c r="D29" s="254"/>
      <c r="E29" s="124" t="s">
        <v>138</v>
      </c>
      <c r="F29" s="125"/>
      <c r="G29" s="126"/>
      <c r="H29" s="85">
        <v>133.06</v>
      </c>
    </row>
    <row r="30" spans="1:8" x14ac:dyDescent="0.25">
      <c r="A30" s="60"/>
      <c r="B30" s="255" t="s">
        <v>44</v>
      </c>
      <c r="C30" s="256"/>
      <c r="D30" s="257"/>
      <c r="E30" s="124" t="s">
        <v>130</v>
      </c>
      <c r="F30" s="125"/>
      <c r="G30" s="126"/>
      <c r="H30" s="85">
        <v>155</v>
      </c>
    </row>
    <row r="31" spans="1:8" x14ac:dyDescent="0.25">
      <c r="A31" s="70"/>
      <c r="B31" s="262" t="s">
        <v>139</v>
      </c>
      <c r="C31" s="263"/>
      <c r="D31" s="264"/>
      <c r="E31" s="124" t="s">
        <v>129</v>
      </c>
      <c r="F31" s="125"/>
      <c r="G31" s="126"/>
      <c r="H31" s="85">
        <v>219.33</v>
      </c>
    </row>
    <row r="32" spans="1:8" x14ac:dyDescent="0.25">
      <c r="A32" s="64"/>
      <c r="B32" s="249" t="s">
        <v>18</v>
      </c>
      <c r="C32" s="250"/>
      <c r="D32" s="251"/>
      <c r="E32" s="213"/>
      <c r="F32" s="214"/>
      <c r="G32" s="215"/>
      <c r="H32" s="22">
        <f>SUM(H28:H31)</f>
        <v>662.39</v>
      </c>
    </row>
    <row r="33" spans="1:8" x14ac:dyDescent="0.25">
      <c r="A33" s="64"/>
      <c r="B33" s="252" t="s">
        <v>7</v>
      </c>
      <c r="C33" s="252"/>
      <c r="D33" s="252"/>
      <c r="E33" s="213" t="s">
        <v>144</v>
      </c>
      <c r="F33" s="214"/>
      <c r="G33" s="215"/>
      <c r="H33" s="22">
        <f>H32*30.2/100</f>
        <v>200.04177999999999</v>
      </c>
    </row>
    <row r="34" spans="1:8" x14ac:dyDescent="0.25">
      <c r="A34" s="64"/>
      <c r="B34" s="252" t="s">
        <v>8</v>
      </c>
      <c r="C34" s="252"/>
      <c r="D34" s="252"/>
      <c r="E34" s="213"/>
      <c r="F34" s="214"/>
      <c r="G34" s="215"/>
      <c r="H34" s="22"/>
    </row>
    <row r="35" spans="1:8" x14ac:dyDescent="0.25">
      <c r="A35" s="64"/>
      <c r="B35" s="210" t="s">
        <v>9</v>
      </c>
      <c r="C35" s="211"/>
      <c r="D35" s="212"/>
      <c r="E35" s="213">
        <v>694.45</v>
      </c>
      <c r="F35" s="214"/>
      <c r="G35" s="215"/>
      <c r="H35" s="47">
        <v>694.45</v>
      </c>
    </row>
    <row r="36" spans="1:8" x14ac:dyDescent="0.25">
      <c r="A36" s="60"/>
      <c r="B36" s="253" t="s">
        <v>52</v>
      </c>
      <c r="C36" s="253"/>
      <c r="D36" s="253"/>
      <c r="E36" s="213">
        <v>1100</v>
      </c>
      <c r="F36" s="214"/>
      <c r="G36" s="215"/>
      <c r="H36" s="47">
        <v>1100</v>
      </c>
    </row>
    <row r="37" spans="1:8" x14ac:dyDescent="0.25">
      <c r="A37" s="64"/>
      <c r="B37" s="249" t="s">
        <v>18</v>
      </c>
      <c r="C37" s="250"/>
      <c r="D37" s="251"/>
      <c r="E37" s="213"/>
      <c r="F37" s="214"/>
      <c r="G37" s="215"/>
      <c r="H37" s="22">
        <f>SUM(H35:H36)</f>
        <v>1794.45</v>
      </c>
    </row>
    <row r="38" spans="1:8" x14ac:dyDescent="0.25">
      <c r="A38" s="50"/>
      <c r="B38" s="249" t="s">
        <v>42</v>
      </c>
      <c r="C38" s="250"/>
      <c r="D38" s="251"/>
      <c r="E38" s="228">
        <v>0.15</v>
      </c>
      <c r="F38" s="214"/>
      <c r="G38" s="215"/>
      <c r="H38" s="22">
        <f>(H26+H32+H33+H37)*15/100</f>
        <v>516.28226700000005</v>
      </c>
    </row>
    <row r="39" spans="1:8" ht="18.75" x14ac:dyDescent="0.3">
      <c r="A39" s="62"/>
      <c r="B39" s="128" t="s">
        <v>10</v>
      </c>
      <c r="C39" s="128"/>
      <c r="D39" s="128"/>
      <c r="E39" s="213"/>
      <c r="F39" s="214"/>
      <c r="G39" s="215"/>
      <c r="H39" s="48">
        <f>H26+H32+H33+H37+H38</f>
        <v>3958.1640469999998</v>
      </c>
    </row>
    <row r="40" spans="1:8" ht="18.75" x14ac:dyDescent="0.3">
      <c r="A40" s="62">
        <v>2</v>
      </c>
      <c r="B40" s="243" t="s">
        <v>11</v>
      </c>
      <c r="C40" s="244"/>
      <c r="D40" s="245"/>
      <c r="E40" s="228">
        <v>0.2</v>
      </c>
      <c r="F40" s="214"/>
      <c r="G40" s="215"/>
      <c r="H40" s="48">
        <f>H39*20/100</f>
        <v>791.63280939999993</v>
      </c>
    </row>
    <row r="41" spans="1:8" ht="18.75" x14ac:dyDescent="0.3">
      <c r="A41" s="62"/>
      <c r="B41" s="246" t="s">
        <v>89</v>
      </c>
      <c r="C41" s="247"/>
      <c r="D41" s="248"/>
      <c r="E41" s="228"/>
      <c r="F41" s="229"/>
      <c r="G41" s="230"/>
      <c r="H41" s="47">
        <f>H39+H40</f>
        <v>4749.7968563999993</v>
      </c>
    </row>
    <row r="42" spans="1:8" ht="18.75" x14ac:dyDescent="0.3">
      <c r="A42" s="62">
        <v>3</v>
      </c>
      <c r="B42" s="128" t="s">
        <v>13</v>
      </c>
      <c r="C42" s="128"/>
      <c r="D42" s="128"/>
      <c r="E42" s="228">
        <v>0.15</v>
      </c>
      <c r="F42" s="214"/>
      <c r="G42" s="215"/>
      <c r="H42" s="63">
        <f>H41*20/100</f>
        <v>949.95937127999991</v>
      </c>
    </row>
    <row r="43" spans="1:8" x14ac:dyDescent="0.25">
      <c r="A43" s="4"/>
      <c r="B43" s="115" t="s">
        <v>14</v>
      </c>
      <c r="C43" s="115"/>
      <c r="D43" s="115"/>
      <c r="E43" s="240"/>
      <c r="F43" s="241"/>
      <c r="G43" s="242"/>
      <c r="H43" s="47">
        <f>H41+H42</f>
        <v>5699.756227679999</v>
      </c>
    </row>
    <row r="44" spans="1:8" ht="18.75" x14ac:dyDescent="0.3">
      <c r="A44" s="10"/>
      <c r="B44" s="128" t="s">
        <v>15</v>
      </c>
      <c r="C44" s="128"/>
      <c r="D44" s="128"/>
      <c r="E44" s="213"/>
      <c r="F44" s="214"/>
      <c r="G44" s="215"/>
      <c r="H44" s="48">
        <f>H43</f>
        <v>5699.756227679999</v>
      </c>
    </row>
    <row r="48" spans="1:8" x14ac:dyDescent="0.25">
      <c r="A48" s="127"/>
      <c r="B48" s="127"/>
      <c r="C48" s="127"/>
      <c r="D48" s="127"/>
      <c r="E48" s="127"/>
    </row>
  </sheetData>
  <mergeCells count="74">
    <mergeCell ref="A48:E48"/>
    <mergeCell ref="A4:B4"/>
    <mergeCell ref="A10:H10"/>
    <mergeCell ref="A11:H11"/>
    <mergeCell ref="B15:D15"/>
    <mergeCell ref="E15:G15"/>
    <mergeCell ref="B26:D26"/>
    <mergeCell ref="E26:G26"/>
    <mergeCell ref="B27:D27"/>
    <mergeCell ref="E27:G27"/>
    <mergeCell ref="E16:G16"/>
    <mergeCell ref="E19:G19"/>
    <mergeCell ref="B31:D31"/>
    <mergeCell ref="E31:G31"/>
    <mergeCell ref="E14:G14"/>
    <mergeCell ref="B33:D33"/>
    <mergeCell ref="A1:B1"/>
    <mergeCell ref="A2:C2"/>
    <mergeCell ref="E2:H2"/>
    <mergeCell ref="A3:C3"/>
    <mergeCell ref="E3:H3"/>
    <mergeCell ref="E1:H1"/>
    <mergeCell ref="E33:G33"/>
    <mergeCell ref="B28:D28"/>
    <mergeCell ref="E28:G28"/>
    <mergeCell ref="B29:D29"/>
    <mergeCell ref="E29:G29"/>
    <mergeCell ref="B30:D30"/>
    <mergeCell ref="E30:G30"/>
    <mergeCell ref="B32:D32"/>
    <mergeCell ref="E32:G32"/>
    <mergeCell ref="B40:D40"/>
    <mergeCell ref="E40:G40"/>
    <mergeCell ref="B41:D41"/>
    <mergeCell ref="E41:G41"/>
    <mergeCell ref="B38:D38"/>
    <mergeCell ref="E38:G38"/>
    <mergeCell ref="B44:D44"/>
    <mergeCell ref="E44:G44"/>
    <mergeCell ref="B43:D43"/>
    <mergeCell ref="E43:G43"/>
    <mergeCell ref="B34:D34"/>
    <mergeCell ref="E34:G34"/>
    <mergeCell ref="B35:D35"/>
    <mergeCell ref="E35:G35"/>
    <mergeCell ref="B36:D36"/>
    <mergeCell ref="E36:G36"/>
    <mergeCell ref="B42:D42"/>
    <mergeCell ref="E42:G42"/>
    <mergeCell ref="B39:D39"/>
    <mergeCell ref="E39:G39"/>
    <mergeCell ref="B37:D37"/>
    <mergeCell ref="E37:G37"/>
    <mergeCell ref="B25:D25"/>
    <mergeCell ref="E17:G17"/>
    <mergeCell ref="E18:G18"/>
    <mergeCell ref="E24:G24"/>
    <mergeCell ref="E25:G25"/>
    <mergeCell ref="B17:D17"/>
    <mergeCell ref="B19:D19"/>
    <mergeCell ref="B20:D20"/>
    <mergeCell ref="B21:D21"/>
    <mergeCell ref="B22:D22"/>
    <mergeCell ref="B23:D23"/>
    <mergeCell ref="E20:G20"/>
    <mergeCell ref="E21:G21"/>
    <mergeCell ref="E22:G22"/>
    <mergeCell ref="E23:G23"/>
    <mergeCell ref="A9:H9"/>
    <mergeCell ref="E4:H4"/>
    <mergeCell ref="B16:D16"/>
    <mergeCell ref="B18:D18"/>
    <mergeCell ref="B24:D24"/>
    <mergeCell ref="B14:D1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00000"/>
  </sheetPr>
  <dimension ref="A1:H42"/>
  <sheetViews>
    <sheetView workbookViewId="0">
      <selection activeCell="I36" sqref="I36"/>
    </sheetView>
  </sheetViews>
  <sheetFormatPr defaultRowHeight="15" x14ac:dyDescent="0.25"/>
  <cols>
    <col min="4" max="4" width="14.28515625" customWidth="1"/>
    <col min="8" max="8" width="15.8554687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135</v>
      </c>
      <c r="F3" s="134"/>
      <c r="G3" s="134"/>
      <c r="H3" s="134"/>
    </row>
    <row r="4" spans="1:8" x14ac:dyDescent="0.25">
      <c r="A4" s="127"/>
      <c r="B4" s="127"/>
      <c r="E4" s="134" t="s">
        <v>134</v>
      </c>
      <c r="F4" s="134"/>
      <c r="G4" s="134"/>
      <c r="H4" s="134"/>
    </row>
    <row r="5" spans="1:8" s="43" customFormat="1" x14ac:dyDescent="0.25">
      <c r="A5" s="53"/>
      <c r="B5" s="53"/>
      <c r="F5" s="52"/>
      <c r="G5" s="52"/>
      <c r="H5" s="52"/>
    </row>
    <row r="6" spans="1:8" s="43" customFormat="1" x14ac:dyDescent="0.25">
      <c r="A6" s="53"/>
      <c r="B6" s="53"/>
      <c r="F6" s="52"/>
      <c r="G6" s="52"/>
      <c r="H6" s="52"/>
    </row>
    <row r="7" spans="1:8" s="43" customFormat="1" x14ac:dyDescent="0.25">
      <c r="A7" s="53"/>
      <c r="B7" s="53"/>
      <c r="F7" s="52"/>
      <c r="G7" s="52"/>
      <c r="H7" s="52"/>
    </row>
    <row r="8" spans="1:8" s="43" customFormat="1" x14ac:dyDescent="0.25">
      <c r="A8" s="53"/>
      <c r="B8" s="53"/>
      <c r="F8" s="52"/>
      <c r="G8" s="52"/>
      <c r="H8" s="52"/>
    </row>
    <row r="9" spans="1:8" s="43" customFormat="1" x14ac:dyDescent="0.25">
      <c r="A9" s="53"/>
      <c r="B9" s="53"/>
      <c r="F9" s="52"/>
      <c r="G9" s="52"/>
      <c r="H9" s="52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56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139" t="s">
        <v>91</v>
      </c>
      <c r="B12" s="139"/>
      <c r="C12" s="139"/>
      <c r="D12" s="139"/>
      <c r="E12" s="139"/>
      <c r="F12" s="139"/>
      <c r="G12" s="139"/>
      <c r="H12" s="139"/>
    </row>
    <row r="13" spans="1:8" ht="15" customHeight="1" x14ac:dyDescent="0.25">
      <c r="A13" s="139" t="s">
        <v>92</v>
      </c>
      <c r="B13" s="139"/>
      <c r="C13" s="139"/>
      <c r="D13" s="139"/>
      <c r="E13" s="139"/>
      <c r="F13" s="139"/>
      <c r="G13" s="139"/>
      <c r="H13" s="139"/>
    </row>
    <row r="14" spans="1:8" s="43" customFormat="1" ht="15" customHeight="1" x14ac:dyDescent="0.25">
      <c r="A14" s="55"/>
      <c r="B14" s="55"/>
      <c r="C14" s="55"/>
      <c r="D14" s="55"/>
      <c r="E14" s="55"/>
      <c r="F14" s="55"/>
      <c r="G14" s="55"/>
      <c r="H14" s="55"/>
    </row>
    <row r="15" spans="1:8" ht="15" customHeight="1" x14ac:dyDescent="0.25">
      <c r="A15" s="31"/>
      <c r="B15" s="31"/>
      <c r="C15" s="31"/>
      <c r="D15" s="31"/>
      <c r="E15" s="31"/>
      <c r="F15" s="31"/>
      <c r="G15" s="31"/>
      <c r="H15" s="31"/>
    </row>
    <row r="17" spans="1:8" ht="18.75" customHeight="1" x14ac:dyDescent="0.3">
      <c r="A17" s="45" t="s">
        <v>2</v>
      </c>
      <c r="B17" s="258" t="s">
        <v>3</v>
      </c>
      <c r="C17" s="259"/>
      <c r="D17" s="260"/>
      <c r="E17" s="231" t="s">
        <v>61</v>
      </c>
      <c r="F17" s="232"/>
      <c r="G17" s="233"/>
      <c r="H17" s="45" t="s">
        <v>62</v>
      </c>
    </row>
    <row r="18" spans="1:8" ht="18.75" customHeight="1" x14ac:dyDescent="0.3">
      <c r="A18" s="54">
        <v>1</v>
      </c>
      <c r="B18" s="258" t="s">
        <v>17</v>
      </c>
      <c r="C18" s="259"/>
      <c r="D18" s="260"/>
      <c r="E18" s="213"/>
      <c r="F18" s="214"/>
      <c r="G18" s="215"/>
      <c r="H18" s="48"/>
    </row>
    <row r="19" spans="1:8" x14ac:dyDescent="0.25">
      <c r="A19" s="64"/>
      <c r="B19" s="252" t="s">
        <v>6</v>
      </c>
      <c r="C19" s="252"/>
      <c r="D19" s="252"/>
      <c r="E19" s="213"/>
      <c r="F19" s="214"/>
      <c r="G19" s="215"/>
      <c r="H19" s="22"/>
    </row>
    <row r="20" spans="1:8" x14ac:dyDescent="0.25">
      <c r="A20" s="56"/>
      <c r="B20" s="254" t="s">
        <v>48</v>
      </c>
      <c r="C20" s="254"/>
      <c r="D20" s="254"/>
      <c r="E20" s="124" t="s">
        <v>130</v>
      </c>
      <c r="F20" s="125"/>
      <c r="G20" s="126"/>
      <c r="H20" s="85">
        <v>155</v>
      </c>
    </row>
    <row r="21" spans="1:8" x14ac:dyDescent="0.25">
      <c r="A21" s="56"/>
      <c r="B21" s="254" t="s">
        <v>46</v>
      </c>
      <c r="C21" s="254"/>
      <c r="D21" s="254"/>
      <c r="E21" s="124" t="s">
        <v>138</v>
      </c>
      <c r="F21" s="125"/>
      <c r="G21" s="126"/>
      <c r="H21" s="85">
        <v>133.06</v>
      </c>
    </row>
    <row r="22" spans="1:8" x14ac:dyDescent="0.25">
      <c r="A22" s="56"/>
      <c r="B22" s="255" t="s">
        <v>44</v>
      </c>
      <c r="C22" s="256"/>
      <c r="D22" s="257"/>
      <c r="E22" s="124" t="s">
        <v>130</v>
      </c>
      <c r="F22" s="125"/>
      <c r="G22" s="126"/>
      <c r="H22" s="85">
        <v>155</v>
      </c>
    </row>
    <row r="23" spans="1:8" x14ac:dyDescent="0.25">
      <c r="A23" s="56"/>
      <c r="B23" s="254" t="s">
        <v>139</v>
      </c>
      <c r="C23" s="254"/>
      <c r="D23" s="254"/>
      <c r="E23" s="124" t="s">
        <v>129</v>
      </c>
      <c r="F23" s="125"/>
      <c r="G23" s="126"/>
      <c r="H23" s="85">
        <v>219.33</v>
      </c>
    </row>
    <row r="24" spans="1:8" x14ac:dyDescent="0.25">
      <c r="A24" s="64"/>
      <c r="B24" s="249" t="s">
        <v>18</v>
      </c>
      <c r="C24" s="250"/>
      <c r="D24" s="251"/>
      <c r="E24" s="213"/>
      <c r="F24" s="214"/>
      <c r="G24" s="215"/>
      <c r="H24" s="22">
        <f>SUM(H20:H23)</f>
        <v>662.39</v>
      </c>
    </row>
    <row r="25" spans="1:8" x14ac:dyDescent="0.25">
      <c r="A25" s="64"/>
      <c r="B25" s="252" t="s">
        <v>7</v>
      </c>
      <c r="C25" s="252"/>
      <c r="D25" s="252"/>
      <c r="E25" s="213" t="s">
        <v>145</v>
      </c>
      <c r="F25" s="214"/>
      <c r="G25" s="215"/>
      <c r="H25" s="22">
        <f>H24*30.2/100</f>
        <v>200.04177999999999</v>
      </c>
    </row>
    <row r="26" spans="1:8" x14ac:dyDescent="0.25">
      <c r="A26" s="64"/>
      <c r="B26" s="252" t="s">
        <v>8</v>
      </c>
      <c r="C26" s="252"/>
      <c r="D26" s="252"/>
      <c r="E26" s="213"/>
      <c r="F26" s="214"/>
      <c r="G26" s="215"/>
      <c r="H26" s="22"/>
    </row>
    <row r="27" spans="1:8" x14ac:dyDescent="0.25">
      <c r="A27" s="64"/>
      <c r="B27" s="210" t="s">
        <v>9</v>
      </c>
      <c r="C27" s="211"/>
      <c r="D27" s="212"/>
      <c r="E27" s="213">
        <v>694.45</v>
      </c>
      <c r="F27" s="214"/>
      <c r="G27" s="215"/>
      <c r="H27" s="47">
        <v>694.45</v>
      </c>
    </row>
    <row r="28" spans="1:8" x14ac:dyDescent="0.25">
      <c r="A28" s="56"/>
      <c r="B28" s="253" t="s">
        <v>52</v>
      </c>
      <c r="C28" s="253"/>
      <c r="D28" s="253"/>
      <c r="E28" s="213">
        <v>1100</v>
      </c>
      <c r="F28" s="214"/>
      <c r="G28" s="215"/>
      <c r="H28" s="47">
        <v>1100</v>
      </c>
    </row>
    <row r="29" spans="1:8" x14ac:dyDescent="0.25">
      <c r="A29" s="64"/>
      <c r="B29" s="249" t="s">
        <v>18</v>
      </c>
      <c r="C29" s="250"/>
      <c r="D29" s="251"/>
      <c r="E29" s="213"/>
      <c r="F29" s="214"/>
      <c r="G29" s="215"/>
      <c r="H29" s="22">
        <f>SUM(H27:H28)</f>
        <v>1794.45</v>
      </c>
    </row>
    <row r="30" spans="1:8" x14ac:dyDescent="0.25">
      <c r="A30" s="50"/>
      <c r="B30" s="249" t="s">
        <v>42</v>
      </c>
      <c r="C30" s="250"/>
      <c r="D30" s="251"/>
      <c r="E30" s="228">
        <v>0.15</v>
      </c>
      <c r="F30" s="214"/>
      <c r="G30" s="215"/>
      <c r="H30" s="22">
        <f>(H24+H25+H29)*15/100</f>
        <v>398.53226699999999</v>
      </c>
    </row>
    <row r="31" spans="1:8" ht="18.75" x14ac:dyDescent="0.3">
      <c r="A31" s="54"/>
      <c r="B31" s="128" t="s">
        <v>10</v>
      </c>
      <c r="C31" s="128"/>
      <c r="D31" s="128"/>
      <c r="E31" s="213"/>
      <c r="F31" s="214"/>
      <c r="G31" s="215"/>
      <c r="H31" s="48">
        <f>H24+H25+H29+H30</f>
        <v>3055.4140470000002</v>
      </c>
    </row>
    <row r="32" spans="1:8" ht="18.75" x14ac:dyDescent="0.3">
      <c r="A32" s="54">
        <v>2</v>
      </c>
      <c r="B32" s="243" t="s">
        <v>11</v>
      </c>
      <c r="C32" s="244"/>
      <c r="D32" s="245"/>
      <c r="E32" s="228">
        <v>0.2</v>
      </c>
      <c r="F32" s="214"/>
      <c r="G32" s="215"/>
      <c r="H32" s="48">
        <f>H31*20/100</f>
        <v>611.08280940000009</v>
      </c>
    </row>
    <row r="33" spans="1:8" ht="18.75" x14ac:dyDescent="0.3">
      <c r="A33" s="54"/>
      <c r="B33" s="246" t="s">
        <v>89</v>
      </c>
      <c r="C33" s="247"/>
      <c r="D33" s="248"/>
      <c r="E33" s="228"/>
      <c r="F33" s="229"/>
      <c r="G33" s="230"/>
      <c r="H33" s="47">
        <f>H31+H32</f>
        <v>3666.4968564000001</v>
      </c>
    </row>
    <row r="34" spans="1:8" ht="18.75" x14ac:dyDescent="0.3">
      <c r="A34" s="54">
        <v>3</v>
      </c>
      <c r="B34" s="128" t="s">
        <v>13</v>
      </c>
      <c r="C34" s="128"/>
      <c r="D34" s="128"/>
      <c r="E34" s="228">
        <v>0.15</v>
      </c>
      <c r="F34" s="214"/>
      <c r="G34" s="215"/>
      <c r="H34" s="63">
        <f>H33*20/100</f>
        <v>733.29937128000006</v>
      </c>
    </row>
    <row r="35" spans="1:8" x14ac:dyDescent="0.25">
      <c r="A35" s="4"/>
      <c r="B35" s="115" t="s">
        <v>14</v>
      </c>
      <c r="C35" s="115"/>
      <c r="D35" s="115"/>
      <c r="E35" s="240"/>
      <c r="F35" s="241"/>
      <c r="G35" s="242"/>
      <c r="H35" s="47">
        <f>H33+H34</f>
        <v>4399.7962276799999</v>
      </c>
    </row>
    <row r="36" spans="1:8" ht="18.75" x14ac:dyDescent="0.3">
      <c r="A36" s="10"/>
      <c r="B36" s="128" t="s">
        <v>15</v>
      </c>
      <c r="C36" s="128"/>
      <c r="D36" s="128"/>
      <c r="E36" s="213"/>
      <c r="F36" s="214"/>
      <c r="G36" s="215"/>
      <c r="H36" s="48">
        <f>H35</f>
        <v>4399.7962276799999</v>
      </c>
    </row>
    <row r="42" spans="1:8" x14ac:dyDescent="0.25">
      <c r="A42" s="127"/>
      <c r="B42" s="127"/>
      <c r="C42" s="127"/>
      <c r="D42" s="127"/>
      <c r="E42" s="127"/>
    </row>
  </sheetData>
  <mergeCells count="53">
    <mergeCell ref="B36:D36"/>
    <mergeCell ref="E36:G36"/>
    <mergeCell ref="A42:E42"/>
    <mergeCell ref="B33:D33"/>
    <mergeCell ref="E33:G33"/>
    <mergeCell ref="B34:D34"/>
    <mergeCell ref="E34:G34"/>
    <mergeCell ref="B35:D35"/>
    <mergeCell ref="E35:G35"/>
    <mergeCell ref="B30:D30"/>
    <mergeCell ref="E30:G30"/>
    <mergeCell ref="B31:D31"/>
    <mergeCell ref="E31:G31"/>
    <mergeCell ref="B32:D32"/>
    <mergeCell ref="E32:G32"/>
    <mergeCell ref="B25:D25"/>
    <mergeCell ref="E25:G25"/>
    <mergeCell ref="E29:G29"/>
    <mergeCell ref="B28:D28"/>
    <mergeCell ref="E28:G28"/>
    <mergeCell ref="B29:D29"/>
    <mergeCell ref="E22:G22"/>
    <mergeCell ref="B23:D23"/>
    <mergeCell ref="E23:G23"/>
    <mergeCell ref="B24:D24"/>
    <mergeCell ref="E24:G24"/>
    <mergeCell ref="A4:B4"/>
    <mergeCell ref="A11:H11"/>
    <mergeCell ref="A12:H12"/>
    <mergeCell ref="A13:H13"/>
    <mergeCell ref="E4:H4"/>
    <mergeCell ref="A1:B1"/>
    <mergeCell ref="A2:C2"/>
    <mergeCell ref="E2:H2"/>
    <mergeCell ref="A3:C3"/>
    <mergeCell ref="E3:H3"/>
    <mergeCell ref="E1:H1"/>
    <mergeCell ref="E18:G18"/>
    <mergeCell ref="A10:H10"/>
    <mergeCell ref="B26:D26"/>
    <mergeCell ref="E26:G26"/>
    <mergeCell ref="B27:D27"/>
    <mergeCell ref="E27:G27"/>
    <mergeCell ref="B19:D19"/>
    <mergeCell ref="E19:G19"/>
    <mergeCell ref="B17:D17"/>
    <mergeCell ref="E17:G17"/>
    <mergeCell ref="B18:D18"/>
    <mergeCell ref="B20:D20"/>
    <mergeCell ref="E20:G20"/>
    <mergeCell ref="B21:D21"/>
    <mergeCell ref="E21:G21"/>
    <mergeCell ref="B22:D2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H40"/>
  <sheetViews>
    <sheetView zoomScaleNormal="100" workbookViewId="0">
      <selection activeCell="E5" sqref="E5"/>
    </sheetView>
  </sheetViews>
  <sheetFormatPr defaultRowHeight="15" x14ac:dyDescent="0.25"/>
  <cols>
    <col min="1" max="1" width="7.85546875" customWidth="1"/>
    <col min="4" max="4" width="15.5703125" customWidth="1"/>
    <col min="7" max="7" width="10.28515625" customWidth="1"/>
    <col min="8" max="8" width="15.710937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53"/>
      <c r="B5" s="53"/>
      <c r="F5" s="52"/>
      <c r="G5" s="52"/>
      <c r="H5" s="52"/>
    </row>
    <row r="6" spans="1:8" s="43" customFormat="1" x14ac:dyDescent="0.25">
      <c r="A6" s="53"/>
      <c r="B6" s="53"/>
      <c r="F6" s="52"/>
      <c r="G6" s="52"/>
      <c r="H6" s="52"/>
    </row>
    <row r="7" spans="1:8" s="43" customFormat="1" x14ac:dyDescent="0.25">
      <c r="A7" s="53"/>
      <c r="B7" s="53"/>
      <c r="F7" s="52"/>
      <c r="G7" s="52"/>
      <c r="H7" s="52"/>
    </row>
    <row r="8" spans="1:8" s="43" customFormat="1" x14ac:dyDescent="0.25">
      <c r="A8" s="53"/>
      <c r="B8" s="53"/>
      <c r="F8" s="52"/>
      <c r="G8" s="52"/>
      <c r="H8" s="52"/>
    </row>
    <row r="9" spans="1:8" s="43" customFormat="1" x14ac:dyDescent="0.25">
      <c r="A9" s="53"/>
      <c r="B9" s="53"/>
      <c r="F9" s="52"/>
      <c r="G9" s="52"/>
      <c r="H9" s="52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45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139" t="s">
        <v>90</v>
      </c>
      <c r="B12" s="139"/>
      <c r="C12" s="139"/>
      <c r="D12" s="139"/>
      <c r="E12" s="139"/>
      <c r="F12" s="139"/>
      <c r="G12" s="139"/>
      <c r="H12" s="139"/>
    </row>
    <row r="13" spans="1:8" ht="15" customHeight="1" x14ac:dyDescent="0.25">
      <c r="A13" s="31"/>
      <c r="B13" s="31"/>
      <c r="C13" s="31"/>
      <c r="D13" s="31"/>
      <c r="E13" s="31"/>
      <c r="F13" s="31"/>
      <c r="G13" s="31"/>
      <c r="H13" s="31"/>
    </row>
    <row r="14" spans="1:8" ht="15" customHeight="1" x14ac:dyDescent="0.25">
      <c r="A14" s="31"/>
      <c r="B14" s="31"/>
      <c r="C14" s="31"/>
      <c r="D14" s="31"/>
      <c r="E14" s="31"/>
      <c r="F14" s="31"/>
      <c r="G14" s="31"/>
      <c r="H14" s="31"/>
    </row>
    <row r="16" spans="1:8" ht="18.75" customHeight="1" x14ac:dyDescent="0.3">
      <c r="A16" s="45" t="s">
        <v>2</v>
      </c>
      <c r="B16" s="258" t="s">
        <v>3</v>
      </c>
      <c r="C16" s="259"/>
      <c r="D16" s="260"/>
      <c r="E16" s="231" t="s">
        <v>61</v>
      </c>
      <c r="F16" s="232"/>
      <c r="G16" s="233"/>
      <c r="H16" s="45" t="s">
        <v>62</v>
      </c>
    </row>
    <row r="17" spans="1:8" ht="18.75" customHeight="1" x14ac:dyDescent="0.3">
      <c r="A17" s="54">
        <v>1</v>
      </c>
      <c r="B17" s="258" t="s">
        <v>17</v>
      </c>
      <c r="C17" s="259"/>
      <c r="D17" s="260"/>
      <c r="E17" s="213"/>
      <c r="F17" s="214"/>
      <c r="G17" s="215"/>
      <c r="H17" s="48"/>
    </row>
    <row r="18" spans="1:8" ht="15" customHeight="1" x14ac:dyDescent="0.25">
      <c r="A18" s="56"/>
      <c r="B18" s="261" t="s">
        <v>5</v>
      </c>
      <c r="C18" s="261"/>
      <c r="D18" s="261"/>
      <c r="E18" s="213" t="s">
        <v>107</v>
      </c>
      <c r="F18" s="214"/>
      <c r="G18" s="215"/>
      <c r="H18" s="23">
        <v>45</v>
      </c>
    </row>
    <row r="19" spans="1:8" x14ac:dyDescent="0.25">
      <c r="A19" s="64"/>
      <c r="B19" s="252" t="s">
        <v>6</v>
      </c>
      <c r="C19" s="252"/>
      <c r="D19" s="252"/>
      <c r="E19" s="213"/>
      <c r="F19" s="214"/>
      <c r="G19" s="215"/>
      <c r="H19" s="22"/>
    </row>
    <row r="20" spans="1:8" x14ac:dyDescent="0.25">
      <c r="A20" s="56"/>
      <c r="B20" s="254" t="s">
        <v>48</v>
      </c>
      <c r="C20" s="254"/>
      <c r="D20" s="254"/>
      <c r="E20" s="201" t="s">
        <v>130</v>
      </c>
      <c r="F20" s="202"/>
      <c r="G20" s="203"/>
      <c r="H20" s="102">
        <v>155</v>
      </c>
    </row>
    <row r="21" spans="1:8" x14ac:dyDescent="0.25">
      <c r="A21" s="56"/>
      <c r="B21" s="254" t="s">
        <v>46</v>
      </c>
      <c r="C21" s="254"/>
      <c r="D21" s="254"/>
      <c r="E21" s="201" t="s">
        <v>138</v>
      </c>
      <c r="F21" s="202"/>
      <c r="G21" s="203"/>
      <c r="H21" s="102">
        <v>133.06</v>
      </c>
    </row>
    <row r="22" spans="1:8" x14ac:dyDescent="0.25">
      <c r="A22" s="56"/>
      <c r="B22" s="254" t="s">
        <v>139</v>
      </c>
      <c r="C22" s="254"/>
      <c r="D22" s="254"/>
      <c r="E22" s="201" t="s">
        <v>129</v>
      </c>
      <c r="F22" s="202"/>
      <c r="G22" s="203"/>
      <c r="H22" s="102">
        <v>219.33</v>
      </c>
    </row>
    <row r="23" spans="1:8" x14ac:dyDescent="0.25">
      <c r="A23" s="64"/>
      <c r="B23" s="249" t="s">
        <v>18</v>
      </c>
      <c r="C23" s="250"/>
      <c r="D23" s="251"/>
      <c r="E23" s="213"/>
      <c r="F23" s="214"/>
      <c r="G23" s="215"/>
      <c r="H23" s="22">
        <f>SUM(H20:H22)</f>
        <v>507.39</v>
      </c>
    </row>
    <row r="24" spans="1:8" x14ac:dyDescent="0.25">
      <c r="A24" s="64"/>
      <c r="B24" s="252" t="s">
        <v>7</v>
      </c>
      <c r="C24" s="252"/>
      <c r="D24" s="252"/>
      <c r="E24" s="213" t="s">
        <v>146</v>
      </c>
      <c r="F24" s="214"/>
      <c r="G24" s="215"/>
      <c r="H24" s="22">
        <f>H23*30.2/100</f>
        <v>153.23177999999999</v>
      </c>
    </row>
    <row r="25" spans="1:8" x14ac:dyDescent="0.25">
      <c r="A25" s="64"/>
      <c r="B25" s="252" t="s">
        <v>8</v>
      </c>
      <c r="C25" s="252"/>
      <c r="D25" s="252"/>
      <c r="E25" s="213"/>
      <c r="F25" s="214"/>
      <c r="G25" s="215"/>
      <c r="H25" s="22"/>
    </row>
    <row r="26" spans="1:8" x14ac:dyDescent="0.25">
      <c r="A26" s="64"/>
      <c r="B26" s="210" t="s">
        <v>47</v>
      </c>
      <c r="C26" s="211"/>
      <c r="D26" s="212"/>
      <c r="E26" s="213">
        <v>500</v>
      </c>
      <c r="F26" s="214"/>
      <c r="G26" s="215"/>
      <c r="H26" s="47">
        <v>500</v>
      </c>
    </row>
    <row r="27" spans="1:8" x14ac:dyDescent="0.25">
      <c r="A27" s="56"/>
      <c r="B27" s="253" t="s">
        <v>52</v>
      </c>
      <c r="C27" s="253"/>
      <c r="D27" s="253"/>
      <c r="E27" s="213">
        <v>1100</v>
      </c>
      <c r="F27" s="214"/>
      <c r="G27" s="215"/>
      <c r="H27" s="47">
        <v>750</v>
      </c>
    </row>
    <row r="28" spans="1:8" x14ac:dyDescent="0.25">
      <c r="A28" s="64"/>
      <c r="B28" s="249" t="s">
        <v>18</v>
      </c>
      <c r="C28" s="250"/>
      <c r="D28" s="251"/>
      <c r="E28" s="213"/>
      <c r="F28" s="214"/>
      <c r="G28" s="215"/>
      <c r="H28" s="22">
        <f>SUM(H26:H27)</f>
        <v>1250</v>
      </c>
    </row>
    <row r="29" spans="1:8" ht="18.75" x14ac:dyDescent="0.3">
      <c r="A29" s="54"/>
      <c r="B29" s="128" t="s">
        <v>10</v>
      </c>
      <c r="C29" s="128"/>
      <c r="D29" s="128"/>
      <c r="E29" s="213"/>
      <c r="F29" s="214"/>
      <c r="G29" s="215"/>
      <c r="H29" s="48">
        <f>H18+H23+H24+H28</f>
        <v>1955.6217799999999</v>
      </c>
    </row>
    <row r="30" spans="1:8" ht="18.75" x14ac:dyDescent="0.3">
      <c r="A30" s="54">
        <v>2</v>
      </c>
      <c r="B30" s="243" t="s">
        <v>11</v>
      </c>
      <c r="C30" s="244"/>
      <c r="D30" s="245"/>
      <c r="E30" s="228">
        <v>0.2</v>
      </c>
      <c r="F30" s="214"/>
      <c r="G30" s="215"/>
      <c r="H30" s="48">
        <f>H29*20/100</f>
        <v>391.12435599999998</v>
      </c>
    </row>
    <row r="31" spans="1:8" ht="18.75" x14ac:dyDescent="0.3">
      <c r="A31" s="54"/>
      <c r="B31" s="246" t="s">
        <v>89</v>
      </c>
      <c r="C31" s="247"/>
      <c r="D31" s="248"/>
      <c r="E31" s="228"/>
      <c r="F31" s="229"/>
      <c r="G31" s="230"/>
      <c r="H31" s="47">
        <f>H29+H30</f>
        <v>2346.7461359999998</v>
      </c>
    </row>
    <row r="32" spans="1:8" ht="18.75" x14ac:dyDescent="0.3">
      <c r="A32" s="54">
        <v>3</v>
      </c>
      <c r="B32" s="128" t="s">
        <v>13</v>
      </c>
      <c r="C32" s="128"/>
      <c r="D32" s="128"/>
      <c r="E32" s="228">
        <v>0.15</v>
      </c>
      <c r="F32" s="214"/>
      <c r="G32" s="215"/>
      <c r="H32" s="63">
        <f>H31*20/100</f>
        <v>469.34922719999997</v>
      </c>
    </row>
    <row r="33" spans="1:8" x14ac:dyDescent="0.25">
      <c r="A33" s="64"/>
      <c r="B33" s="115" t="s">
        <v>14</v>
      </c>
      <c r="C33" s="115"/>
      <c r="D33" s="115"/>
      <c r="E33" s="240"/>
      <c r="F33" s="241"/>
      <c r="G33" s="242"/>
      <c r="H33" s="47">
        <f>H31+H32</f>
        <v>2816.0953631999996</v>
      </c>
    </row>
    <row r="34" spans="1:8" ht="18.75" x14ac:dyDescent="0.3">
      <c r="A34" s="10"/>
      <c r="B34" s="128" t="s">
        <v>15</v>
      </c>
      <c r="C34" s="128"/>
      <c r="D34" s="128"/>
      <c r="E34" s="213"/>
      <c r="F34" s="214"/>
      <c r="G34" s="215"/>
      <c r="H34" s="48">
        <f>H33</f>
        <v>2816.0953631999996</v>
      </c>
    </row>
    <row r="40" spans="1:8" x14ac:dyDescent="0.25">
      <c r="A40" s="127"/>
      <c r="B40" s="127"/>
      <c r="C40" s="127"/>
      <c r="D40" s="127"/>
      <c r="E40" s="127"/>
    </row>
  </sheetData>
  <mergeCells count="50">
    <mergeCell ref="B20:D20"/>
    <mergeCell ref="E20:G20"/>
    <mergeCell ref="B17:D17"/>
    <mergeCell ref="E17:G17"/>
    <mergeCell ref="B18:D18"/>
    <mergeCell ref="E18:G18"/>
    <mergeCell ref="B19:D19"/>
    <mergeCell ref="E19:G19"/>
    <mergeCell ref="B31:D31"/>
    <mergeCell ref="E31:G31"/>
    <mergeCell ref="B23:D23"/>
    <mergeCell ref="E23:G23"/>
    <mergeCell ref="B22:D22"/>
    <mergeCell ref="E22:G22"/>
    <mergeCell ref="B24:D24"/>
    <mergeCell ref="E24:G24"/>
    <mergeCell ref="B25:D25"/>
    <mergeCell ref="E25:G25"/>
    <mergeCell ref="B30:D30"/>
    <mergeCell ref="E30:G30"/>
    <mergeCell ref="B28:D28"/>
    <mergeCell ref="E28:G28"/>
    <mergeCell ref="B29:D29"/>
    <mergeCell ref="E29:G29"/>
    <mergeCell ref="A40:E40"/>
    <mergeCell ref="B32:D32"/>
    <mergeCell ref="E32:G32"/>
    <mergeCell ref="B33:D33"/>
    <mergeCell ref="E33:G33"/>
    <mergeCell ref="B34:D34"/>
    <mergeCell ref="E34:G34"/>
    <mergeCell ref="B21:D21"/>
    <mergeCell ref="E21:G21"/>
    <mergeCell ref="B26:D26"/>
    <mergeCell ref="E26:G26"/>
    <mergeCell ref="B27:D27"/>
    <mergeCell ref="E27:G27"/>
    <mergeCell ref="A1:B1"/>
    <mergeCell ref="A2:C2"/>
    <mergeCell ref="E2:H2"/>
    <mergeCell ref="A3:C3"/>
    <mergeCell ref="E3:H3"/>
    <mergeCell ref="E1:H1"/>
    <mergeCell ref="A4:B4"/>
    <mergeCell ref="A11:H11"/>
    <mergeCell ref="A12:H12"/>
    <mergeCell ref="B16:D16"/>
    <mergeCell ref="E16:G16"/>
    <mergeCell ref="A10:H10"/>
    <mergeCell ref="E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S41"/>
  <sheetViews>
    <sheetView tabSelected="1" topLeftCell="A19" workbookViewId="0">
      <selection activeCell="K35" sqref="K35"/>
    </sheetView>
  </sheetViews>
  <sheetFormatPr defaultRowHeight="15" x14ac:dyDescent="0.25"/>
  <cols>
    <col min="1" max="1" width="7" customWidth="1"/>
    <col min="4" max="4" width="10.5703125" customWidth="1"/>
    <col min="5" max="5" width="10.7109375" customWidth="1"/>
    <col min="7" max="7" width="26.5703125" customWidth="1"/>
    <col min="9" max="9" width="7.42578125" customWidth="1"/>
  </cols>
  <sheetData>
    <row r="1" spans="1:17" ht="18.75" x14ac:dyDescent="0.3">
      <c r="A1" s="170"/>
      <c r="B1" s="170"/>
      <c r="C1" s="170"/>
      <c r="D1" s="106"/>
      <c r="E1" s="106"/>
      <c r="F1" s="171" t="s">
        <v>213</v>
      </c>
      <c r="G1" s="171"/>
      <c r="H1" s="171"/>
      <c r="I1" s="171"/>
    </row>
    <row r="2" spans="1:17" ht="18.75" x14ac:dyDescent="0.3">
      <c r="A2" s="170"/>
      <c r="B2" s="170"/>
      <c r="C2" s="170"/>
      <c r="D2" s="170"/>
      <c r="E2" s="171" t="s">
        <v>214</v>
      </c>
      <c r="F2" s="171"/>
      <c r="G2" s="171"/>
      <c r="H2" s="171"/>
      <c r="I2" s="171"/>
    </row>
    <row r="3" spans="1:17" ht="18.75" x14ac:dyDescent="0.3">
      <c r="A3" s="170"/>
      <c r="B3" s="170"/>
      <c r="C3" s="170"/>
      <c r="D3" s="170"/>
      <c r="E3" s="106"/>
      <c r="F3" s="171" t="s">
        <v>215</v>
      </c>
      <c r="G3" s="171"/>
      <c r="H3" s="171"/>
      <c r="I3" s="171"/>
    </row>
    <row r="4" spans="1:17" ht="18.75" x14ac:dyDescent="0.3">
      <c r="A4" s="151"/>
      <c r="B4" s="151"/>
      <c r="C4" s="151"/>
      <c r="D4" s="151"/>
      <c r="E4" s="106"/>
      <c r="F4" s="107"/>
      <c r="G4" s="140"/>
      <c r="H4" s="140"/>
      <c r="I4" s="140"/>
    </row>
    <row r="5" spans="1:17" ht="9.75" customHeight="1" x14ac:dyDescent="0.3">
      <c r="A5" s="106"/>
      <c r="B5" s="106"/>
      <c r="C5" s="106"/>
      <c r="D5" s="106"/>
      <c r="E5" s="106"/>
      <c r="F5" s="106"/>
      <c r="G5" s="106"/>
      <c r="H5" s="106"/>
      <c r="I5" s="106"/>
    </row>
    <row r="6" spans="1:17" ht="16.5" customHeight="1" x14ac:dyDescent="0.3">
      <c r="A6" s="169" t="s">
        <v>43</v>
      </c>
      <c r="B6" s="169"/>
      <c r="C6" s="169"/>
      <c r="D6" s="169"/>
      <c r="E6" s="169"/>
      <c r="F6" s="169"/>
      <c r="G6" s="169"/>
      <c r="H6" s="169"/>
      <c r="I6" s="169"/>
    </row>
    <row r="7" spans="1:17" ht="15" customHeight="1" x14ac:dyDescent="0.3">
      <c r="A7" s="106"/>
      <c r="B7" s="106"/>
      <c r="C7" s="152" t="s">
        <v>54</v>
      </c>
      <c r="D7" s="152"/>
      <c r="E7" s="152"/>
      <c r="F7" s="152"/>
      <c r="G7" s="152"/>
      <c r="H7" s="106"/>
      <c r="I7" s="106"/>
    </row>
    <row r="8" spans="1:17" ht="6" customHeight="1" x14ac:dyDescent="0.3">
      <c r="A8" s="106"/>
      <c r="B8" s="106"/>
      <c r="C8" s="152"/>
      <c r="D8" s="152"/>
      <c r="E8" s="152"/>
      <c r="F8" s="152"/>
      <c r="G8" s="152"/>
      <c r="H8" s="106"/>
      <c r="I8" s="106"/>
    </row>
    <row r="9" spans="1:17" ht="20.25" customHeight="1" x14ac:dyDescent="0.3">
      <c r="A9" s="106"/>
      <c r="B9" s="106"/>
      <c r="C9" s="152"/>
      <c r="D9" s="152"/>
      <c r="E9" s="152"/>
      <c r="F9" s="152"/>
      <c r="G9" s="152"/>
      <c r="H9" s="106"/>
      <c r="I9" s="106"/>
    </row>
    <row r="10" spans="1:17" s="43" customFormat="1" ht="20.25" customHeight="1" x14ac:dyDescent="0.3">
      <c r="A10" s="106"/>
      <c r="B10" s="106"/>
      <c r="C10" s="108"/>
      <c r="D10" s="108"/>
      <c r="E10" s="108"/>
      <c r="F10" s="108"/>
      <c r="G10" s="108"/>
      <c r="H10" s="106"/>
      <c r="I10" s="106"/>
    </row>
    <row r="11" spans="1:17" s="43" customFormat="1" ht="20.25" customHeight="1" x14ac:dyDescent="0.3">
      <c r="A11" s="106"/>
      <c r="B11" s="106"/>
      <c r="C11" s="108"/>
      <c r="D11" s="108"/>
      <c r="E11" s="108"/>
      <c r="F11" s="108"/>
      <c r="G11" s="108"/>
      <c r="H11" s="106"/>
      <c r="I11" s="106"/>
    </row>
    <row r="12" spans="1:17" ht="56.25" customHeight="1" x14ac:dyDescent="0.25">
      <c r="A12" s="153" t="s">
        <v>2</v>
      </c>
      <c r="B12" s="154" t="s">
        <v>49</v>
      </c>
      <c r="C12" s="154"/>
      <c r="D12" s="154"/>
      <c r="E12" s="154"/>
      <c r="F12" s="154"/>
      <c r="G12" s="154"/>
      <c r="H12" s="158" t="s">
        <v>216</v>
      </c>
      <c r="I12" s="159"/>
    </row>
    <row r="13" spans="1:17" s="1" customFormat="1" ht="2.25" customHeight="1" x14ac:dyDescent="0.3">
      <c r="A13" s="153"/>
      <c r="B13" s="154"/>
      <c r="C13" s="154"/>
      <c r="D13" s="154"/>
      <c r="E13" s="154"/>
      <c r="F13" s="154"/>
      <c r="G13" s="154"/>
      <c r="H13" s="160"/>
      <c r="I13" s="161"/>
      <c r="K13" s="15"/>
      <c r="L13" s="15"/>
      <c r="M13" s="15"/>
      <c r="N13" s="15"/>
      <c r="O13" s="15"/>
      <c r="P13" s="15"/>
      <c r="Q13" s="15"/>
    </row>
    <row r="14" spans="1:17" s="5" customFormat="1" ht="54" customHeight="1" x14ac:dyDescent="0.3">
      <c r="A14" s="109">
        <v>1</v>
      </c>
      <c r="B14" s="155" t="s">
        <v>190</v>
      </c>
      <c r="C14" s="156"/>
      <c r="D14" s="156"/>
      <c r="E14" s="156"/>
      <c r="F14" s="156"/>
      <c r="G14" s="157"/>
      <c r="H14" s="147">
        <v>1319.95</v>
      </c>
      <c r="I14" s="148"/>
      <c r="K14" s="17"/>
      <c r="L14" s="17"/>
      <c r="M14" s="17"/>
      <c r="N14" s="17"/>
      <c r="O14" s="17"/>
      <c r="P14" s="17"/>
      <c r="Q14" s="17"/>
    </row>
    <row r="15" spans="1:17" s="5" customFormat="1" ht="58.5" customHeight="1" x14ac:dyDescent="0.3">
      <c r="A15" s="109">
        <v>2</v>
      </c>
      <c r="B15" s="155" t="s">
        <v>191</v>
      </c>
      <c r="C15" s="156"/>
      <c r="D15" s="156"/>
      <c r="E15" s="156"/>
      <c r="F15" s="156"/>
      <c r="G15" s="157"/>
      <c r="H15" s="167">
        <v>2111.9499999999998</v>
      </c>
      <c r="I15" s="168"/>
      <c r="K15" s="17"/>
      <c r="L15" s="17"/>
      <c r="M15" s="17"/>
      <c r="N15" s="17"/>
      <c r="O15" s="17"/>
      <c r="P15" s="17"/>
      <c r="Q15" s="17"/>
    </row>
    <row r="16" spans="1:17" s="104" customFormat="1" ht="51.75" customHeight="1" x14ac:dyDescent="0.25">
      <c r="A16" s="109">
        <v>3</v>
      </c>
      <c r="B16" s="155" t="s">
        <v>192</v>
      </c>
      <c r="C16" s="156"/>
      <c r="D16" s="156"/>
      <c r="E16" s="156"/>
      <c r="F16" s="156"/>
      <c r="G16" s="157"/>
      <c r="H16" s="149">
        <v>1587.38</v>
      </c>
      <c r="I16" s="150"/>
      <c r="K16" s="105"/>
      <c r="L16" s="105"/>
      <c r="M16" s="105"/>
      <c r="N16" s="105"/>
      <c r="O16" s="105"/>
      <c r="P16" s="105"/>
      <c r="Q16" s="105"/>
    </row>
    <row r="17" spans="1:19" ht="38.25" customHeight="1" x14ac:dyDescent="0.25">
      <c r="A17" s="109">
        <v>4</v>
      </c>
      <c r="B17" s="155" t="s">
        <v>193</v>
      </c>
      <c r="C17" s="156"/>
      <c r="D17" s="156"/>
      <c r="E17" s="156"/>
      <c r="F17" s="156"/>
      <c r="G17" s="157"/>
      <c r="H17" s="147">
        <v>1058.56</v>
      </c>
      <c r="I17" s="148"/>
      <c r="K17" s="16"/>
      <c r="L17" s="16"/>
      <c r="M17" s="16"/>
      <c r="N17" s="16"/>
      <c r="O17" s="16"/>
      <c r="P17" s="16"/>
      <c r="Q17" s="16"/>
      <c r="R17" s="16"/>
      <c r="S17" s="5"/>
    </row>
    <row r="18" spans="1:19" s="104" customFormat="1" ht="55.5" customHeight="1" x14ac:dyDescent="0.25">
      <c r="A18" s="109">
        <v>5</v>
      </c>
      <c r="B18" s="155" t="s">
        <v>194</v>
      </c>
      <c r="C18" s="156"/>
      <c r="D18" s="156"/>
      <c r="E18" s="156"/>
      <c r="F18" s="156"/>
      <c r="G18" s="157"/>
      <c r="H18" s="147">
        <v>5352.23</v>
      </c>
      <c r="I18" s="148"/>
      <c r="K18" s="105"/>
      <c r="L18" s="105"/>
      <c r="M18" s="105"/>
      <c r="N18" s="105"/>
      <c r="O18" s="105"/>
      <c r="P18" s="105"/>
      <c r="Q18" s="105"/>
    </row>
    <row r="19" spans="1:19" s="104" customFormat="1" ht="54" customHeight="1" x14ac:dyDescent="0.25">
      <c r="A19" s="109">
        <v>6</v>
      </c>
      <c r="B19" s="155" t="s">
        <v>197</v>
      </c>
      <c r="C19" s="156"/>
      <c r="D19" s="156"/>
      <c r="E19" s="156"/>
      <c r="F19" s="156"/>
      <c r="G19" s="157"/>
      <c r="H19" s="167">
        <v>5698.33</v>
      </c>
      <c r="I19" s="168"/>
      <c r="K19" s="105"/>
      <c r="L19" s="105"/>
      <c r="M19" s="105"/>
      <c r="N19" s="105"/>
      <c r="O19" s="105"/>
      <c r="P19" s="105"/>
      <c r="Q19" s="105"/>
    </row>
    <row r="20" spans="1:19" s="104" customFormat="1" ht="44.25" customHeight="1" x14ac:dyDescent="0.25">
      <c r="A20" s="109">
        <v>7</v>
      </c>
      <c r="B20" s="162" t="s">
        <v>196</v>
      </c>
      <c r="C20" s="163"/>
      <c r="D20" s="163"/>
      <c r="E20" s="163"/>
      <c r="F20" s="163"/>
      <c r="G20" s="164"/>
      <c r="H20" s="165">
        <v>4933.6000000000004</v>
      </c>
      <c r="I20" s="166"/>
    </row>
    <row r="21" spans="1:19" ht="48" customHeight="1" x14ac:dyDescent="0.25">
      <c r="A21" s="109">
        <v>8</v>
      </c>
      <c r="B21" s="162" t="s">
        <v>195</v>
      </c>
      <c r="C21" s="163"/>
      <c r="D21" s="163"/>
      <c r="E21" s="163"/>
      <c r="F21" s="163"/>
      <c r="G21" s="164"/>
      <c r="H21" s="149">
        <v>3675.44</v>
      </c>
      <c r="I21" s="150"/>
      <c r="J21" s="16"/>
      <c r="S21" s="5"/>
    </row>
    <row r="22" spans="1:19" s="43" customFormat="1" ht="47.25" customHeight="1" x14ac:dyDescent="0.25">
      <c r="A22" s="110">
        <v>9</v>
      </c>
      <c r="B22" s="162" t="s">
        <v>198</v>
      </c>
      <c r="C22" s="163"/>
      <c r="D22" s="163"/>
      <c r="E22" s="163"/>
      <c r="F22" s="163"/>
      <c r="G22" s="164"/>
      <c r="H22" s="165">
        <v>2816.1</v>
      </c>
      <c r="I22" s="166"/>
    </row>
    <row r="23" spans="1:19" s="43" customFormat="1" ht="65.25" customHeight="1" x14ac:dyDescent="0.25">
      <c r="A23" s="110">
        <v>10</v>
      </c>
      <c r="B23" s="162" t="s">
        <v>199</v>
      </c>
      <c r="C23" s="163"/>
      <c r="D23" s="163"/>
      <c r="E23" s="163"/>
      <c r="F23" s="163"/>
      <c r="G23" s="164"/>
      <c r="H23" s="165">
        <v>3485.78</v>
      </c>
      <c r="I23" s="166"/>
    </row>
    <row r="24" spans="1:19" s="104" customFormat="1" ht="54" customHeight="1" x14ac:dyDescent="0.25">
      <c r="A24" s="109">
        <v>11</v>
      </c>
      <c r="B24" s="162" t="s">
        <v>200</v>
      </c>
      <c r="C24" s="163"/>
      <c r="D24" s="163"/>
      <c r="E24" s="163"/>
      <c r="F24" s="163"/>
      <c r="G24" s="164"/>
      <c r="H24" s="167">
        <v>4729.22</v>
      </c>
      <c r="I24" s="168"/>
      <c r="K24" s="105"/>
      <c r="L24" s="105"/>
      <c r="M24" s="105"/>
      <c r="N24" s="105"/>
      <c r="O24" s="105"/>
      <c r="P24" s="105"/>
      <c r="Q24" s="105"/>
    </row>
    <row r="25" spans="1:19" s="104" customFormat="1" ht="50.25" customHeight="1" x14ac:dyDescent="0.25">
      <c r="A25" s="109">
        <v>12</v>
      </c>
      <c r="B25" s="162" t="s">
        <v>51</v>
      </c>
      <c r="C25" s="163"/>
      <c r="D25" s="163"/>
      <c r="E25" s="163"/>
      <c r="F25" s="163"/>
      <c r="G25" s="164"/>
      <c r="H25" s="167">
        <v>562.27</v>
      </c>
      <c r="I25" s="168"/>
      <c r="K25" s="105"/>
      <c r="L25" s="105"/>
      <c r="M25" s="105"/>
      <c r="N25" s="105"/>
      <c r="O25" s="105"/>
      <c r="P25" s="105"/>
      <c r="Q25" s="105"/>
    </row>
    <row r="26" spans="1:19" s="104" customFormat="1" ht="33" customHeight="1" x14ac:dyDescent="0.25">
      <c r="A26" s="109">
        <v>13</v>
      </c>
      <c r="B26" s="172" t="s">
        <v>211</v>
      </c>
      <c r="C26" s="173"/>
      <c r="D26" s="173"/>
      <c r="E26" s="173"/>
      <c r="F26" s="173"/>
      <c r="G26" s="174"/>
      <c r="H26" s="167">
        <v>380</v>
      </c>
      <c r="I26" s="168"/>
      <c r="K26" s="105"/>
      <c r="L26" s="105"/>
      <c r="M26" s="105"/>
      <c r="N26" s="105"/>
      <c r="O26" s="105"/>
      <c r="P26" s="105"/>
      <c r="Q26" s="105"/>
    </row>
    <row r="27" spans="1:19" s="104" customFormat="1" ht="38.25" customHeight="1" x14ac:dyDescent="0.25">
      <c r="A27" s="109">
        <v>14</v>
      </c>
      <c r="B27" s="172" t="s">
        <v>212</v>
      </c>
      <c r="C27" s="173"/>
      <c r="D27" s="173"/>
      <c r="E27" s="173"/>
      <c r="F27" s="173"/>
      <c r="G27" s="174"/>
      <c r="H27" s="167">
        <v>260</v>
      </c>
      <c r="I27" s="168"/>
      <c r="K27" s="105"/>
      <c r="L27" s="105"/>
      <c r="M27" s="105"/>
      <c r="N27" s="105"/>
      <c r="O27" s="105"/>
      <c r="P27" s="105"/>
      <c r="Q27" s="105"/>
    </row>
    <row r="28" spans="1:19" s="43" customFormat="1" ht="39" customHeight="1" x14ac:dyDescent="0.3">
      <c r="A28" s="109">
        <v>15</v>
      </c>
      <c r="B28" s="172" t="s">
        <v>201</v>
      </c>
      <c r="C28" s="173"/>
      <c r="D28" s="173"/>
      <c r="E28" s="173"/>
      <c r="F28" s="173"/>
      <c r="G28" s="174"/>
      <c r="H28" s="167">
        <v>1635.12</v>
      </c>
      <c r="I28" s="168"/>
      <c r="K28" s="58"/>
      <c r="L28" s="58"/>
      <c r="M28" s="58"/>
      <c r="N28" s="58"/>
      <c r="O28" s="58"/>
      <c r="P28" s="58"/>
      <c r="Q28" s="58"/>
    </row>
    <row r="29" spans="1:19" ht="30" customHeight="1" x14ac:dyDescent="0.25">
      <c r="A29" s="109">
        <v>16</v>
      </c>
      <c r="B29" s="141" t="s">
        <v>202</v>
      </c>
      <c r="C29" s="142"/>
      <c r="D29" s="142"/>
      <c r="E29" s="142"/>
      <c r="F29" s="142"/>
      <c r="G29" s="143"/>
      <c r="H29" s="149">
        <v>3775.81</v>
      </c>
      <c r="I29" s="150"/>
      <c r="K29" s="16"/>
      <c r="L29" s="16"/>
      <c r="M29" s="16"/>
      <c r="N29" s="16"/>
      <c r="O29" s="16"/>
      <c r="P29" s="16"/>
      <c r="Q29" s="16"/>
      <c r="R29" s="16"/>
    </row>
    <row r="30" spans="1:19" ht="36.75" customHeight="1" x14ac:dyDescent="0.25">
      <c r="A30" s="109">
        <v>17</v>
      </c>
      <c r="B30" s="141" t="s">
        <v>203</v>
      </c>
      <c r="C30" s="142"/>
      <c r="D30" s="142"/>
      <c r="E30" s="142"/>
      <c r="F30" s="142"/>
      <c r="G30" s="143"/>
      <c r="H30" s="147">
        <v>427.97</v>
      </c>
      <c r="I30" s="148"/>
      <c r="K30" s="16"/>
      <c r="L30" s="16"/>
      <c r="M30" s="16"/>
      <c r="N30" s="16"/>
      <c r="O30" s="16"/>
      <c r="P30" s="16"/>
      <c r="Q30" s="16"/>
      <c r="R30" s="16"/>
    </row>
    <row r="31" spans="1:19" ht="34.5" customHeight="1" x14ac:dyDescent="0.25">
      <c r="A31" s="109">
        <v>18</v>
      </c>
      <c r="B31" s="144" t="s">
        <v>204</v>
      </c>
      <c r="C31" s="145"/>
      <c r="D31" s="145"/>
      <c r="E31" s="145"/>
      <c r="F31" s="145"/>
      <c r="G31" s="146"/>
      <c r="H31" s="147">
        <v>390.57</v>
      </c>
      <c r="I31" s="148"/>
      <c r="K31" s="16"/>
      <c r="L31" s="16"/>
      <c r="M31" s="16"/>
      <c r="N31" s="16"/>
      <c r="O31" s="16"/>
      <c r="P31" s="16"/>
      <c r="Q31" s="16"/>
      <c r="R31" s="16"/>
    </row>
    <row r="32" spans="1:19" ht="30" customHeight="1" x14ac:dyDescent="0.25">
      <c r="A32" s="109">
        <v>19</v>
      </c>
      <c r="B32" s="141" t="s">
        <v>205</v>
      </c>
      <c r="C32" s="142"/>
      <c r="D32" s="142"/>
      <c r="E32" s="142"/>
      <c r="F32" s="142"/>
      <c r="G32" s="143"/>
      <c r="H32" s="147">
        <v>396.4</v>
      </c>
      <c r="I32" s="148"/>
      <c r="J32" s="16"/>
    </row>
    <row r="33" spans="1:19" ht="36.75" customHeight="1" x14ac:dyDescent="0.25">
      <c r="A33" s="109">
        <v>20</v>
      </c>
      <c r="B33" s="141" t="s">
        <v>206</v>
      </c>
      <c r="C33" s="142"/>
      <c r="D33" s="142"/>
      <c r="E33" s="142"/>
      <c r="F33" s="142"/>
      <c r="G33" s="143"/>
      <c r="H33" s="147">
        <v>1526.19</v>
      </c>
      <c r="I33" s="148"/>
      <c r="J33" s="16"/>
      <c r="S33" s="5"/>
    </row>
    <row r="34" spans="1:19" ht="32.25" customHeight="1" x14ac:dyDescent="0.25">
      <c r="A34" s="109">
        <v>21</v>
      </c>
      <c r="B34" s="141" t="s">
        <v>207</v>
      </c>
      <c r="C34" s="142"/>
      <c r="D34" s="142"/>
      <c r="E34" s="142"/>
      <c r="F34" s="142"/>
      <c r="G34" s="143"/>
      <c r="H34" s="147">
        <v>1069.7</v>
      </c>
      <c r="I34" s="148"/>
      <c r="J34" s="5"/>
    </row>
    <row r="35" spans="1:19" s="5" customFormat="1" ht="42.75" customHeight="1" x14ac:dyDescent="0.25">
      <c r="A35" s="109">
        <v>22</v>
      </c>
      <c r="B35" s="141" t="s">
        <v>208</v>
      </c>
      <c r="C35" s="142"/>
      <c r="D35" s="142"/>
      <c r="E35" s="142"/>
      <c r="F35" s="142"/>
      <c r="G35" s="143"/>
      <c r="H35" s="147">
        <v>1316.09</v>
      </c>
      <c r="I35" s="148"/>
      <c r="J35"/>
      <c r="S35"/>
    </row>
    <row r="36" spans="1:19" ht="39" customHeight="1" x14ac:dyDescent="0.25">
      <c r="A36" s="109">
        <v>23</v>
      </c>
      <c r="B36" s="144" t="s">
        <v>209</v>
      </c>
      <c r="C36" s="145"/>
      <c r="D36" s="145"/>
      <c r="E36" s="145"/>
      <c r="F36" s="145"/>
      <c r="G36" s="146"/>
      <c r="H36" s="147">
        <v>600.23</v>
      </c>
      <c r="I36" s="148"/>
    </row>
    <row r="37" spans="1:19" s="5" customFormat="1" ht="32.25" customHeight="1" x14ac:dyDescent="0.25">
      <c r="A37" s="109">
        <v>24</v>
      </c>
      <c r="B37" s="144" t="s">
        <v>210</v>
      </c>
      <c r="C37" s="145"/>
      <c r="D37" s="145"/>
      <c r="E37" s="145"/>
      <c r="F37" s="145"/>
      <c r="G37" s="146"/>
      <c r="H37" s="147">
        <v>634.82000000000005</v>
      </c>
      <c r="I37" s="148"/>
      <c r="S37" s="2"/>
    </row>
    <row r="38" spans="1:19" s="5" customFormat="1" ht="15" customHeight="1" x14ac:dyDescent="0.25">
      <c r="A38" s="81"/>
      <c r="B38" s="82"/>
      <c r="C38" s="82"/>
      <c r="D38" s="82"/>
      <c r="E38" s="82"/>
      <c r="F38" s="82"/>
      <c r="G38" s="82"/>
      <c r="H38" s="83"/>
      <c r="I38" s="83"/>
    </row>
    <row r="39" spans="1:19" s="5" customFormat="1" ht="15" customHeight="1" x14ac:dyDescent="0.25">
      <c r="A39" s="81"/>
      <c r="B39" s="82"/>
      <c r="C39" s="82"/>
      <c r="D39" s="82"/>
      <c r="E39" s="82"/>
      <c r="F39" s="82"/>
      <c r="G39" s="82"/>
      <c r="H39" s="83"/>
      <c r="I39" s="83"/>
    </row>
    <row r="40" spans="1:19" s="43" customFormat="1" ht="24.75" customHeight="1" x14ac:dyDescent="0.25">
      <c r="A40" s="68"/>
      <c r="B40" s="66"/>
      <c r="C40" s="66"/>
      <c r="D40" s="66"/>
      <c r="E40" s="66"/>
      <c r="F40" s="66"/>
      <c r="G40" s="66"/>
      <c r="H40" s="67"/>
      <c r="I40" s="67"/>
      <c r="J40" s="2"/>
    </row>
    <row r="41" spans="1:19" x14ac:dyDescent="0.25">
      <c r="A41" s="127"/>
      <c r="B41" s="127"/>
      <c r="C41" s="127"/>
      <c r="D41" s="127"/>
      <c r="E41" s="127"/>
    </row>
  </sheetData>
  <mergeCells count="62">
    <mergeCell ref="B37:G37"/>
    <mergeCell ref="H28:I28"/>
    <mergeCell ref="H27:I27"/>
    <mergeCell ref="B26:G26"/>
    <mergeCell ref="H26:I26"/>
    <mergeCell ref="B33:G33"/>
    <mergeCell ref="B34:G34"/>
    <mergeCell ref="B35:G35"/>
    <mergeCell ref="B36:G36"/>
    <mergeCell ref="B32:G32"/>
    <mergeCell ref="B29:G29"/>
    <mergeCell ref="H32:I32"/>
    <mergeCell ref="H33:I33"/>
    <mergeCell ref="H34:I34"/>
    <mergeCell ref="H35:I35"/>
    <mergeCell ref="B22:G22"/>
    <mergeCell ref="B23:G23"/>
    <mergeCell ref="B27:G27"/>
    <mergeCell ref="B24:G24"/>
    <mergeCell ref="B28:G28"/>
    <mergeCell ref="B25:G25"/>
    <mergeCell ref="B16:G16"/>
    <mergeCell ref="B18:G18"/>
    <mergeCell ref="A1:C1"/>
    <mergeCell ref="A2:D2"/>
    <mergeCell ref="A3:D3"/>
    <mergeCell ref="F3:I3"/>
    <mergeCell ref="B15:G15"/>
    <mergeCell ref="E2:I2"/>
    <mergeCell ref="F1:I1"/>
    <mergeCell ref="B21:G21"/>
    <mergeCell ref="B19:G19"/>
    <mergeCell ref="H23:I23"/>
    <mergeCell ref="H25:I25"/>
    <mergeCell ref="A6:I6"/>
    <mergeCell ref="B20:G20"/>
    <mergeCell ref="H21:I21"/>
    <mergeCell ref="H20:I20"/>
    <mergeCell ref="H14:I14"/>
    <mergeCell ref="H16:I16"/>
    <mergeCell ref="H18:I18"/>
    <mergeCell ref="H24:I24"/>
    <mergeCell ref="H15:I15"/>
    <mergeCell ref="H22:I22"/>
    <mergeCell ref="H19:I19"/>
    <mergeCell ref="B14:G14"/>
    <mergeCell ref="A41:E41"/>
    <mergeCell ref="G4:I4"/>
    <mergeCell ref="B30:G30"/>
    <mergeCell ref="B31:G31"/>
    <mergeCell ref="H17:I17"/>
    <mergeCell ref="H29:I29"/>
    <mergeCell ref="H30:I30"/>
    <mergeCell ref="H31:I31"/>
    <mergeCell ref="A4:D4"/>
    <mergeCell ref="C7:G9"/>
    <mergeCell ref="A12:A13"/>
    <mergeCell ref="B12:G13"/>
    <mergeCell ref="B17:G17"/>
    <mergeCell ref="H12:I13"/>
    <mergeCell ref="H36:I36"/>
    <mergeCell ref="H37:I37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H47"/>
  <sheetViews>
    <sheetView view="pageBreakPreview" zoomScale="60" zoomScaleNormal="100" workbookViewId="0">
      <selection activeCell="E5" sqref="E5"/>
    </sheetView>
  </sheetViews>
  <sheetFormatPr defaultRowHeight="15" x14ac:dyDescent="0.25"/>
  <cols>
    <col min="1" max="1" width="8.28515625" customWidth="1"/>
    <col min="4" max="4" width="15.42578125" customWidth="1"/>
    <col min="7" max="7" width="10.7109375" customWidth="1"/>
    <col min="8" max="8" width="15.57031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143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53"/>
      <c r="B5" s="53"/>
      <c r="F5" s="52"/>
      <c r="G5" s="52"/>
      <c r="H5" s="52"/>
    </row>
    <row r="6" spans="1:8" s="43" customFormat="1" x14ac:dyDescent="0.25">
      <c r="A6" s="53"/>
      <c r="B6" s="53"/>
      <c r="F6" s="52"/>
      <c r="G6" s="52"/>
      <c r="H6" s="52"/>
    </row>
    <row r="7" spans="1:8" ht="18.75" x14ac:dyDescent="0.3">
      <c r="A7" s="117" t="s">
        <v>0</v>
      </c>
      <c r="B7" s="117"/>
      <c r="C7" s="117"/>
      <c r="D7" s="117"/>
      <c r="E7" s="117"/>
      <c r="F7" s="117"/>
      <c r="G7" s="117"/>
      <c r="H7" s="117"/>
    </row>
    <row r="8" spans="1:8" ht="15" customHeight="1" x14ac:dyDescent="0.25">
      <c r="A8" s="139" t="s">
        <v>168</v>
      </c>
      <c r="B8" s="139"/>
      <c r="C8" s="139"/>
      <c r="D8" s="139"/>
      <c r="E8" s="139"/>
      <c r="F8" s="139"/>
      <c r="G8" s="139"/>
      <c r="H8" s="139"/>
    </row>
    <row r="9" spans="1:8" ht="15" customHeight="1" x14ac:dyDescent="0.25">
      <c r="A9" s="139" t="s">
        <v>88</v>
      </c>
      <c r="B9" s="139"/>
      <c r="C9" s="139"/>
      <c r="D9" s="139"/>
      <c r="E9" s="139"/>
      <c r="F9" s="139"/>
      <c r="G9" s="139"/>
      <c r="H9" s="139"/>
    </row>
    <row r="10" spans="1:8" s="43" customFormat="1" ht="15" customHeight="1" x14ac:dyDescent="0.25">
      <c r="A10" s="55"/>
      <c r="B10" s="55"/>
      <c r="C10" s="55"/>
      <c r="D10" s="55"/>
      <c r="E10" s="55"/>
      <c r="F10" s="55"/>
      <c r="G10" s="55"/>
      <c r="H10" s="55"/>
    </row>
    <row r="11" spans="1:8" ht="15" customHeight="1" x14ac:dyDescent="0.25">
      <c r="A11" s="31"/>
      <c r="B11" s="31"/>
      <c r="C11" s="31"/>
      <c r="D11" s="31"/>
      <c r="E11" s="31"/>
      <c r="F11" s="31"/>
      <c r="G11" s="31"/>
      <c r="H11" s="31"/>
    </row>
    <row r="12" spans="1:8" ht="15" customHeight="1" x14ac:dyDescent="0.25">
      <c r="A12" s="31"/>
      <c r="B12" s="31"/>
      <c r="C12" s="31"/>
      <c r="D12" s="31"/>
      <c r="E12" s="31"/>
      <c r="F12" s="31"/>
      <c r="G12" s="31"/>
      <c r="H12" s="31"/>
    </row>
    <row r="13" spans="1:8" ht="18.75" x14ac:dyDescent="0.3">
      <c r="A13" s="45" t="s">
        <v>2</v>
      </c>
      <c r="B13" s="258" t="s">
        <v>3</v>
      </c>
      <c r="C13" s="259"/>
      <c r="D13" s="260"/>
      <c r="E13" s="231" t="s">
        <v>61</v>
      </c>
      <c r="F13" s="232"/>
      <c r="G13" s="233"/>
      <c r="H13" s="45" t="s">
        <v>62</v>
      </c>
    </row>
    <row r="14" spans="1:8" ht="18.75" customHeight="1" x14ac:dyDescent="0.3">
      <c r="A14" s="54">
        <v>1</v>
      </c>
      <c r="B14" s="258" t="s">
        <v>17</v>
      </c>
      <c r="C14" s="259"/>
      <c r="D14" s="260"/>
      <c r="E14" s="213"/>
      <c r="F14" s="214"/>
      <c r="G14" s="215"/>
      <c r="H14" s="48"/>
    </row>
    <row r="15" spans="1:8" ht="18.75" customHeight="1" x14ac:dyDescent="0.25">
      <c r="A15" s="64"/>
      <c r="B15" s="130" t="s">
        <v>4</v>
      </c>
      <c r="C15" s="130"/>
      <c r="D15" s="130"/>
      <c r="E15" s="213"/>
      <c r="F15" s="214"/>
      <c r="G15" s="215"/>
      <c r="H15" s="22"/>
    </row>
    <row r="16" spans="1:8" ht="15" customHeight="1" x14ac:dyDescent="0.25">
      <c r="A16" s="56"/>
      <c r="B16" s="261" t="s">
        <v>5</v>
      </c>
      <c r="C16" s="261"/>
      <c r="D16" s="261"/>
      <c r="E16" s="213" t="s">
        <v>107</v>
      </c>
      <c r="F16" s="214"/>
      <c r="G16" s="215"/>
      <c r="H16" s="23">
        <v>45</v>
      </c>
    </row>
    <row r="17" spans="1:8" ht="15" customHeight="1" x14ac:dyDescent="0.25">
      <c r="A17" s="65"/>
      <c r="B17" s="253" t="s">
        <v>34</v>
      </c>
      <c r="C17" s="253"/>
      <c r="D17" s="253"/>
      <c r="E17" s="213" t="s">
        <v>111</v>
      </c>
      <c r="F17" s="214"/>
      <c r="G17" s="215"/>
      <c r="H17" s="23">
        <f>736*0.25</f>
        <v>184</v>
      </c>
    </row>
    <row r="18" spans="1:8" x14ac:dyDescent="0.25">
      <c r="A18" s="56"/>
      <c r="B18" s="253" t="s">
        <v>35</v>
      </c>
      <c r="C18" s="253"/>
      <c r="D18" s="253"/>
      <c r="E18" s="213" t="s">
        <v>117</v>
      </c>
      <c r="F18" s="214"/>
      <c r="G18" s="215"/>
      <c r="H18" s="23">
        <v>287</v>
      </c>
    </row>
    <row r="19" spans="1:8" x14ac:dyDescent="0.25">
      <c r="A19" s="56"/>
      <c r="B19" s="253" t="s">
        <v>36</v>
      </c>
      <c r="C19" s="253"/>
      <c r="D19" s="253"/>
      <c r="E19" s="213" t="s">
        <v>113</v>
      </c>
      <c r="F19" s="214"/>
      <c r="G19" s="215"/>
      <c r="H19" s="23">
        <v>25</v>
      </c>
    </row>
    <row r="20" spans="1:8" x14ac:dyDescent="0.25">
      <c r="A20" s="56"/>
      <c r="B20" s="254" t="s">
        <v>37</v>
      </c>
      <c r="C20" s="254"/>
      <c r="D20" s="254"/>
      <c r="E20" s="213" t="s">
        <v>114</v>
      </c>
      <c r="F20" s="214"/>
      <c r="G20" s="215"/>
      <c r="H20" s="23">
        <f>125*0.3</f>
        <v>37.5</v>
      </c>
    </row>
    <row r="21" spans="1:8" x14ac:dyDescent="0.25">
      <c r="A21" s="56"/>
      <c r="B21" s="255" t="s">
        <v>39</v>
      </c>
      <c r="C21" s="256"/>
      <c r="D21" s="257"/>
      <c r="E21" s="213" t="s">
        <v>116</v>
      </c>
      <c r="F21" s="214"/>
      <c r="G21" s="215"/>
      <c r="H21" s="23">
        <f>150*0.15</f>
        <v>22.5</v>
      </c>
    </row>
    <row r="22" spans="1:8" x14ac:dyDescent="0.25">
      <c r="A22" s="56"/>
      <c r="B22" s="255" t="s">
        <v>40</v>
      </c>
      <c r="C22" s="256"/>
      <c r="D22" s="257"/>
      <c r="E22" s="213" t="s">
        <v>87</v>
      </c>
      <c r="F22" s="214"/>
      <c r="G22" s="215"/>
      <c r="H22" s="23">
        <v>70</v>
      </c>
    </row>
    <row r="23" spans="1:8" x14ac:dyDescent="0.25">
      <c r="A23" s="56"/>
      <c r="B23" s="255" t="s">
        <v>41</v>
      </c>
      <c r="C23" s="256"/>
      <c r="D23" s="257"/>
      <c r="E23" s="213" t="s">
        <v>109</v>
      </c>
      <c r="F23" s="214"/>
      <c r="G23" s="215"/>
      <c r="H23" s="23">
        <v>100</v>
      </c>
    </row>
    <row r="24" spans="1:8" x14ac:dyDescent="0.25">
      <c r="A24" s="56"/>
      <c r="B24" s="254" t="s">
        <v>38</v>
      </c>
      <c r="C24" s="254"/>
      <c r="D24" s="254"/>
      <c r="E24" s="213" t="s">
        <v>115</v>
      </c>
      <c r="F24" s="214"/>
      <c r="G24" s="215"/>
      <c r="H24" s="23">
        <f>140*0.1</f>
        <v>14</v>
      </c>
    </row>
    <row r="25" spans="1:8" x14ac:dyDescent="0.25">
      <c r="A25" s="64"/>
      <c r="B25" s="252" t="s">
        <v>18</v>
      </c>
      <c r="C25" s="252"/>
      <c r="D25" s="252"/>
      <c r="E25" s="213"/>
      <c r="F25" s="214"/>
      <c r="G25" s="215"/>
      <c r="H25" s="22">
        <f>SUM(H16:H24)</f>
        <v>785</v>
      </c>
    </row>
    <row r="26" spans="1:8" x14ac:dyDescent="0.25">
      <c r="A26" s="64"/>
      <c r="B26" s="252" t="s">
        <v>6</v>
      </c>
      <c r="C26" s="252"/>
      <c r="D26" s="252"/>
      <c r="E26" s="213"/>
      <c r="F26" s="214"/>
      <c r="G26" s="215"/>
      <c r="H26" s="22"/>
    </row>
    <row r="27" spans="1:8" x14ac:dyDescent="0.25">
      <c r="A27" s="56"/>
      <c r="B27" s="254" t="s">
        <v>48</v>
      </c>
      <c r="C27" s="254"/>
      <c r="D27" s="254"/>
      <c r="E27" s="201" t="s">
        <v>130</v>
      </c>
      <c r="F27" s="202"/>
      <c r="G27" s="203"/>
      <c r="H27" s="102">
        <v>155</v>
      </c>
    </row>
    <row r="28" spans="1:8" x14ac:dyDescent="0.25">
      <c r="A28" s="56"/>
      <c r="B28" s="254" t="s">
        <v>46</v>
      </c>
      <c r="C28" s="254"/>
      <c r="D28" s="254"/>
      <c r="E28" s="201" t="s">
        <v>138</v>
      </c>
      <c r="F28" s="202"/>
      <c r="G28" s="203"/>
      <c r="H28" s="102">
        <v>133.06</v>
      </c>
    </row>
    <row r="29" spans="1:8" x14ac:dyDescent="0.25">
      <c r="A29" s="56"/>
      <c r="B29" s="255" t="s">
        <v>44</v>
      </c>
      <c r="C29" s="256"/>
      <c r="D29" s="257"/>
      <c r="E29" s="201" t="s">
        <v>130</v>
      </c>
      <c r="F29" s="202"/>
      <c r="G29" s="203"/>
      <c r="H29" s="102">
        <v>155</v>
      </c>
    </row>
    <row r="30" spans="1:8" x14ac:dyDescent="0.25">
      <c r="A30" s="56"/>
      <c r="B30" s="254" t="s">
        <v>139</v>
      </c>
      <c r="C30" s="254"/>
      <c r="D30" s="254"/>
      <c r="E30" s="201" t="s">
        <v>129</v>
      </c>
      <c r="F30" s="202"/>
      <c r="G30" s="203"/>
      <c r="H30" s="102">
        <v>219.33</v>
      </c>
    </row>
    <row r="31" spans="1:8" x14ac:dyDescent="0.25">
      <c r="A31" s="64"/>
      <c r="B31" s="249" t="s">
        <v>18</v>
      </c>
      <c r="C31" s="250"/>
      <c r="D31" s="251"/>
      <c r="E31" s="213"/>
      <c r="F31" s="214"/>
      <c r="G31" s="215"/>
      <c r="H31" s="22">
        <f>SUM(H27:H30)</f>
        <v>662.39</v>
      </c>
    </row>
    <row r="32" spans="1:8" x14ac:dyDescent="0.25">
      <c r="A32" s="64"/>
      <c r="B32" s="252" t="s">
        <v>7</v>
      </c>
      <c r="C32" s="252"/>
      <c r="D32" s="252"/>
      <c r="E32" s="213" t="s">
        <v>145</v>
      </c>
      <c r="F32" s="214"/>
      <c r="G32" s="215"/>
      <c r="H32" s="22">
        <f>H31*30.2/100</f>
        <v>200.04177999999999</v>
      </c>
    </row>
    <row r="33" spans="1:8" x14ac:dyDescent="0.25">
      <c r="A33" s="64"/>
      <c r="B33" s="252" t="s">
        <v>8</v>
      </c>
      <c r="C33" s="252"/>
      <c r="D33" s="252"/>
      <c r="E33" s="213"/>
      <c r="F33" s="214"/>
      <c r="G33" s="215"/>
      <c r="H33" s="22"/>
    </row>
    <row r="34" spans="1:8" x14ac:dyDescent="0.25">
      <c r="A34" s="64"/>
      <c r="B34" s="210" t="s">
        <v>47</v>
      </c>
      <c r="C34" s="211"/>
      <c r="D34" s="212"/>
      <c r="E34" s="213">
        <v>1200</v>
      </c>
      <c r="F34" s="214"/>
      <c r="G34" s="215"/>
      <c r="H34" s="47">
        <v>1200</v>
      </c>
    </row>
    <row r="35" spans="1:8" x14ac:dyDescent="0.25">
      <c r="A35" s="56"/>
      <c r="B35" s="253" t="s">
        <v>52</v>
      </c>
      <c r="C35" s="253"/>
      <c r="D35" s="253"/>
      <c r="E35" s="213">
        <v>1100</v>
      </c>
      <c r="F35" s="214"/>
      <c r="G35" s="215"/>
      <c r="H35" s="47">
        <v>750</v>
      </c>
    </row>
    <row r="36" spans="1:8" x14ac:dyDescent="0.25">
      <c r="A36" s="64"/>
      <c r="B36" s="249" t="s">
        <v>18</v>
      </c>
      <c r="C36" s="250"/>
      <c r="D36" s="251"/>
      <c r="E36" s="213"/>
      <c r="F36" s="214"/>
      <c r="G36" s="215"/>
      <c r="H36" s="22">
        <f>SUM(H34:H35)</f>
        <v>1950</v>
      </c>
    </row>
    <row r="37" spans="1:8" x14ac:dyDescent="0.25">
      <c r="A37" s="50"/>
      <c r="B37" s="249" t="s">
        <v>42</v>
      </c>
      <c r="C37" s="250"/>
      <c r="D37" s="251"/>
      <c r="E37" s="228">
        <v>0.1</v>
      </c>
      <c r="F37" s="214"/>
      <c r="G37" s="215"/>
      <c r="H37" s="22">
        <f>(H25+H31+H32+H36)*10/100</f>
        <v>359.74317799999994</v>
      </c>
    </row>
    <row r="38" spans="1:8" s="5" customFormat="1" ht="18.75" x14ac:dyDescent="0.3">
      <c r="A38" s="54"/>
      <c r="B38" s="128" t="s">
        <v>10</v>
      </c>
      <c r="C38" s="128"/>
      <c r="D38" s="128"/>
      <c r="E38" s="213"/>
      <c r="F38" s="214"/>
      <c r="G38" s="215"/>
      <c r="H38" s="48">
        <f>H25+H31+H32+H36+H37</f>
        <v>3957.1749579999996</v>
      </c>
    </row>
    <row r="39" spans="1:8" s="8" customFormat="1" ht="18.75" x14ac:dyDescent="0.3">
      <c r="A39" s="54">
        <v>2</v>
      </c>
      <c r="B39" s="243" t="s">
        <v>11</v>
      </c>
      <c r="C39" s="244"/>
      <c r="D39" s="245"/>
      <c r="E39" s="228">
        <v>0.2</v>
      </c>
      <c r="F39" s="214"/>
      <c r="G39" s="215"/>
      <c r="H39" s="48">
        <f>H38*20/100</f>
        <v>791.43499159999988</v>
      </c>
    </row>
    <row r="40" spans="1:8" s="8" customFormat="1" ht="18.75" x14ac:dyDescent="0.3">
      <c r="A40" s="54"/>
      <c r="B40" s="246" t="s">
        <v>89</v>
      </c>
      <c r="C40" s="247"/>
      <c r="D40" s="248"/>
      <c r="E40" s="228"/>
      <c r="F40" s="229"/>
      <c r="G40" s="230"/>
      <c r="H40" s="47">
        <f>H38+H39</f>
        <v>4748.6099495999997</v>
      </c>
    </row>
    <row r="41" spans="1:8" s="1" customFormat="1" ht="18.75" x14ac:dyDescent="0.3">
      <c r="A41" s="54">
        <v>3</v>
      </c>
      <c r="B41" s="128" t="s">
        <v>13</v>
      </c>
      <c r="C41" s="128"/>
      <c r="D41" s="128"/>
      <c r="E41" s="228">
        <v>0.15</v>
      </c>
      <c r="F41" s="214"/>
      <c r="G41" s="215"/>
      <c r="H41" s="63">
        <f>H40*20/100</f>
        <v>949.72198991999994</v>
      </c>
    </row>
    <row r="42" spans="1:8" x14ac:dyDescent="0.25">
      <c r="A42" s="4"/>
      <c r="B42" s="115" t="s">
        <v>14</v>
      </c>
      <c r="C42" s="115"/>
      <c r="D42" s="115"/>
      <c r="E42" s="240"/>
      <c r="F42" s="241"/>
      <c r="G42" s="242"/>
      <c r="H42" s="47">
        <f>H40+H41</f>
        <v>5698.3319395199997</v>
      </c>
    </row>
    <row r="43" spans="1:8" ht="18.75" x14ac:dyDescent="0.3">
      <c r="A43" s="10"/>
      <c r="B43" s="128" t="s">
        <v>15</v>
      </c>
      <c r="C43" s="128"/>
      <c r="D43" s="128"/>
      <c r="E43" s="213"/>
      <c r="F43" s="214"/>
      <c r="G43" s="215"/>
      <c r="H43" s="48">
        <f>H42</f>
        <v>5698.3319395199997</v>
      </c>
    </row>
    <row r="47" spans="1:8" x14ac:dyDescent="0.25">
      <c r="A47" s="127"/>
      <c r="B47" s="127"/>
      <c r="C47" s="127"/>
      <c r="D47" s="127"/>
      <c r="E47" s="127"/>
    </row>
  </sheetData>
  <mergeCells count="74">
    <mergeCell ref="A7:H7"/>
    <mergeCell ref="E42:G42"/>
    <mergeCell ref="E43:G43"/>
    <mergeCell ref="B40:D40"/>
    <mergeCell ref="E40:G40"/>
    <mergeCell ref="E36:G36"/>
    <mergeCell ref="E37:G37"/>
    <mergeCell ref="E38:G38"/>
    <mergeCell ref="E39:G39"/>
    <mergeCell ref="E41:G41"/>
    <mergeCell ref="E31:G31"/>
    <mergeCell ref="E32:G32"/>
    <mergeCell ref="E33:G33"/>
    <mergeCell ref="E34:G34"/>
    <mergeCell ref="E35:G35"/>
    <mergeCell ref="E26:G26"/>
    <mergeCell ref="E23:G23"/>
    <mergeCell ref="E24:G24"/>
    <mergeCell ref="E25:G25"/>
    <mergeCell ref="B37:D37"/>
    <mergeCell ref="B38:D38"/>
    <mergeCell ref="E27:G27"/>
    <mergeCell ref="E28:G28"/>
    <mergeCell ref="E29:G29"/>
    <mergeCell ref="E30:G30"/>
    <mergeCell ref="B32:D32"/>
    <mergeCell ref="B33:D33"/>
    <mergeCell ref="B34:D34"/>
    <mergeCell ref="B35:D35"/>
    <mergeCell ref="B36:D36"/>
    <mergeCell ref="B27:D27"/>
    <mergeCell ref="B28:D28"/>
    <mergeCell ref="E18:G18"/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B23:D23"/>
    <mergeCell ref="B24:D24"/>
    <mergeCell ref="B25:D25"/>
    <mergeCell ref="B26:D26"/>
    <mergeCell ref="B43:D43"/>
    <mergeCell ref="B42:D42"/>
    <mergeCell ref="B39:D39"/>
    <mergeCell ref="B41:D41"/>
    <mergeCell ref="B29:D29"/>
    <mergeCell ref="B30:D30"/>
    <mergeCell ref="A1:B1"/>
    <mergeCell ref="A2:C2"/>
    <mergeCell ref="E2:H2"/>
    <mergeCell ref="A3:C3"/>
    <mergeCell ref="E3:H3"/>
    <mergeCell ref="E1:H1"/>
    <mergeCell ref="E4:H4"/>
    <mergeCell ref="B16:D16"/>
    <mergeCell ref="A8:H8"/>
    <mergeCell ref="A9:H9"/>
    <mergeCell ref="A47:E47"/>
    <mergeCell ref="A4:B4"/>
    <mergeCell ref="B13:D13"/>
    <mergeCell ref="B14:D14"/>
    <mergeCell ref="B15:D15"/>
    <mergeCell ref="B17:D17"/>
    <mergeCell ref="B18:D18"/>
    <mergeCell ref="B19:D19"/>
    <mergeCell ref="B20:D20"/>
    <mergeCell ref="B21:D21"/>
    <mergeCell ref="B31:D31"/>
    <mergeCell ref="B22:D2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H37"/>
  <sheetViews>
    <sheetView topLeftCell="A4" zoomScaleNormal="100" workbookViewId="0">
      <selection activeCell="B18" sqref="B18:D18"/>
    </sheetView>
  </sheetViews>
  <sheetFormatPr defaultRowHeight="15" x14ac:dyDescent="0.25"/>
  <cols>
    <col min="1" max="1" width="6.28515625" customWidth="1"/>
    <col min="4" max="4" width="17.5703125" customWidth="1"/>
    <col min="7" max="7" width="9.28515625" bestFit="1" customWidth="1"/>
    <col min="8" max="8" width="1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135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53"/>
      <c r="B5" s="53"/>
      <c r="F5" s="52"/>
      <c r="G5" s="52"/>
      <c r="H5" s="52"/>
    </row>
    <row r="6" spans="1:8" s="43" customFormat="1" x14ac:dyDescent="0.25">
      <c r="A6" s="53"/>
      <c r="B6" s="53"/>
      <c r="F6" s="52"/>
      <c r="G6" s="52"/>
      <c r="H6" s="52"/>
    </row>
    <row r="7" spans="1:8" s="43" customFormat="1" x14ac:dyDescent="0.25">
      <c r="A7" s="53"/>
      <c r="B7" s="53"/>
      <c r="F7" s="52"/>
      <c r="G7" s="52"/>
      <c r="H7" s="52"/>
    </row>
    <row r="8" spans="1:8" s="43" customFormat="1" x14ac:dyDescent="0.25">
      <c r="A8" s="53"/>
      <c r="B8" s="53"/>
      <c r="F8" s="52"/>
      <c r="G8" s="52"/>
      <c r="H8" s="52"/>
    </row>
    <row r="9" spans="1:8" s="43" customFormat="1" x14ac:dyDescent="0.25">
      <c r="A9" s="53"/>
      <c r="B9" s="53"/>
      <c r="F9" s="52"/>
      <c r="G9" s="52"/>
      <c r="H9" s="52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86</v>
      </c>
      <c r="B11" s="139"/>
      <c r="C11" s="139"/>
      <c r="D11" s="139"/>
      <c r="E11" s="139"/>
      <c r="F11" s="139"/>
      <c r="G11" s="139"/>
      <c r="H11" s="139"/>
    </row>
    <row r="12" spans="1:8" s="43" customFormat="1" ht="15" customHeight="1" x14ac:dyDescent="0.25">
      <c r="A12" s="55"/>
      <c r="B12" s="55"/>
      <c r="C12" s="55"/>
      <c r="D12" s="55"/>
      <c r="E12" s="55"/>
      <c r="F12" s="55"/>
      <c r="G12" s="55"/>
      <c r="H12" s="55"/>
    </row>
    <row r="13" spans="1:8" ht="15" customHeight="1" x14ac:dyDescent="0.25">
      <c r="A13" s="31"/>
      <c r="B13" s="31"/>
      <c r="C13" s="31"/>
      <c r="D13" s="31"/>
      <c r="E13" s="31"/>
      <c r="F13" s="31"/>
      <c r="G13" s="31"/>
      <c r="H13" s="31"/>
    </row>
    <row r="14" spans="1:8" ht="15" customHeight="1" x14ac:dyDescent="0.25">
      <c r="A14" s="31"/>
      <c r="B14" s="31"/>
      <c r="C14" s="31"/>
      <c r="D14" s="31"/>
      <c r="E14" s="31"/>
      <c r="F14" s="31"/>
      <c r="G14" s="31"/>
      <c r="H14" s="31"/>
    </row>
    <row r="15" spans="1:8" ht="15" customHeight="1" x14ac:dyDescent="0.3">
      <c r="A15" s="45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45" t="s">
        <v>66</v>
      </c>
    </row>
    <row r="16" spans="1:8" ht="18.75" x14ac:dyDescent="0.3">
      <c r="A16" s="54">
        <v>1</v>
      </c>
      <c r="B16" s="118" t="s">
        <v>17</v>
      </c>
      <c r="C16" s="119"/>
      <c r="D16" s="120"/>
      <c r="E16" s="116"/>
      <c r="F16" s="113"/>
      <c r="G16" s="114"/>
      <c r="H16" s="45"/>
    </row>
    <row r="17" spans="1:8" ht="18.75" customHeight="1" x14ac:dyDescent="0.25">
      <c r="A17" s="50"/>
      <c r="B17" s="175" t="s">
        <v>85</v>
      </c>
      <c r="C17" s="175"/>
      <c r="D17" s="175"/>
      <c r="E17" s="201" t="s">
        <v>138</v>
      </c>
      <c r="F17" s="202"/>
      <c r="G17" s="203"/>
      <c r="H17" s="102">
        <v>133.06</v>
      </c>
    </row>
    <row r="18" spans="1:8" ht="18.75" customHeight="1" x14ac:dyDescent="0.25">
      <c r="A18" s="50"/>
      <c r="B18" s="121" t="s">
        <v>139</v>
      </c>
      <c r="C18" s="131"/>
      <c r="D18" s="132"/>
      <c r="E18" s="201" t="s">
        <v>129</v>
      </c>
      <c r="F18" s="202"/>
      <c r="G18" s="203"/>
      <c r="H18" s="102">
        <v>219.33</v>
      </c>
    </row>
    <row r="19" spans="1:8" ht="32.25" customHeight="1" x14ac:dyDescent="0.25">
      <c r="A19" s="50"/>
      <c r="B19" s="265" t="s">
        <v>128</v>
      </c>
      <c r="C19" s="266"/>
      <c r="D19" s="267"/>
      <c r="E19" s="213" t="s">
        <v>172</v>
      </c>
      <c r="F19" s="214"/>
      <c r="G19" s="215"/>
      <c r="H19" s="47">
        <v>1069.7</v>
      </c>
    </row>
    <row r="20" spans="1:8" s="43" customFormat="1" ht="15" customHeight="1" x14ac:dyDescent="0.25">
      <c r="A20" s="50"/>
      <c r="B20" s="210" t="s">
        <v>47</v>
      </c>
      <c r="C20" s="211"/>
      <c r="D20" s="212"/>
      <c r="E20" s="213">
        <v>1200</v>
      </c>
      <c r="F20" s="214"/>
      <c r="G20" s="215"/>
      <c r="H20" s="47">
        <v>1200</v>
      </c>
    </row>
    <row r="21" spans="1:8" ht="18.75" x14ac:dyDescent="0.3">
      <c r="A21" s="54"/>
      <c r="B21" s="111" t="s">
        <v>10</v>
      </c>
      <c r="C21" s="111"/>
      <c r="D21" s="111"/>
      <c r="E21" s="116"/>
      <c r="F21" s="113"/>
      <c r="G21" s="114"/>
      <c r="H21" s="48">
        <f>SUM(H17:H20)</f>
        <v>2622.09</v>
      </c>
    </row>
    <row r="22" spans="1:8" ht="18.75" x14ac:dyDescent="0.3">
      <c r="A22" s="54">
        <v>2</v>
      </c>
      <c r="B22" s="188" t="s">
        <v>11</v>
      </c>
      <c r="C22" s="189"/>
      <c r="D22" s="190"/>
      <c r="E22" s="112">
        <v>0.2</v>
      </c>
      <c r="F22" s="113"/>
      <c r="G22" s="114"/>
      <c r="H22" s="48">
        <f>H21*20/100</f>
        <v>524.41800000000001</v>
      </c>
    </row>
    <row r="23" spans="1:8" x14ac:dyDescent="0.25">
      <c r="A23" s="50"/>
      <c r="B23" s="133" t="s">
        <v>12</v>
      </c>
      <c r="C23" s="133"/>
      <c r="D23" s="133"/>
      <c r="E23" s="112"/>
      <c r="F23" s="113"/>
      <c r="G23" s="114"/>
      <c r="H23" s="47">
        <f>H21+H22</f>
        <v>3146.5080000000003</v>
      </c>
    </row>
    <row r="24" spans="1:8" ht="18.75" x14ac:dyDescent="0.3">
      <c r="A24" s="54">
        <v>3</v>
      </c>
      <c r="B24" s="111" t="s">
        <v>13</v>
      </c>
      <c r="C24" s="111"/>
      <c r="D24" s="111"/>
      <c r="E24" s="112">
        <v>0.15</v>
      </c>
      <c r="F24" s="113"/>
      <c r="G24" s="114"/>
      <c r="H24" s="48">
        <f>H23*20/100</f>
        <v>629.30160000000001</v>
      </c>
    </row>
    <row r="25" spans="1:8" x14ac:dyDescent="0.25">
      <c r="A25" s="50"/>
      <c r="B25" s="115" t="s">
        <v>14</v>
      </c>
      <c r="C25" s="115"/>
      <c r="D25" s="115"/>
      <c r="E25" s="116"/>
      <c r="F25" s="113"/>
      <c r="G25" s="114"/>
      <c r="H25" s="47">
        <f>H23+H24</f>
        <v>3775.8096000000005</v>
      </c>
    </row>
    <row r="26" spans="1:8" ht="18.75" x14ac:dyDescent="0.3">
      <c r="A26" s="51"/>
      <c r="B26" s="128" t="s">
        <v>15</v>
      </c>
      <c r="C26" s="128"/>
      <c r="D26" s="128"/>
      <c r="E26" s="129"/>
      <c r="F26" s="129"/>
      <c r="G26" s="129"/>
      <c r="H26" s="48">
        <f>H21+H22+H24</f>
        <v>3775.8096000000005</v>
      </c>
    </row>
    <row r="27" spans="1:8" x14ac:dyDescent="0.25">
      <c r="A27" s="43"/>
      <c r="B27" s="43"/>
      <c r="C27" s="43"/>
      <c r="D27" s="43"/>
      <c r="E27" s="43"/>
      <c r="F27" s="43"/>
      <c r="G27" s="43"/>
      <c r="H27" s="43"/>
    </row>
    <row r="32" spans="1:8" x14ac:dyDescent="0.25">
      <c r="A32" s="127"/>
      <c r="B32" s="127"/>
      <c r="C32" s="127"/>
      <c r="D32" s="127"/>
      <c r="E32" s="127"/>
    </row>
    <row r="36" spans="1:8" ht="18.75" x14ac:dyDescent="0.3">
      <c r="A36" s="12"/>
      <c r="B36" s="12"/>
      <c r="C36" s="12"/>
      <c r="D36" s="13"/>
      <c r="E36" s="14"/>
      <c r="F36" s="14"/>
      <c r="G36" s="13"/>
      <c r="H36" s="13"/>
    </row>
    <row r="37" spans="1:8" ht="18.75" x14ac:dyDescent="0.3">
      <c r="A37" s="12"/>
      <c r="B37" s="12"/>
      <c r="C37" s="12"/>
      <c r="D37" s="13"/>
      <c r="E37" s="14"/>
      <c r="F37" s="14"/>
      <c r="G37" s="13"/>
      <c r="H37" s="13"/>
    </row>
  </sheetData>
  <mergeCells count="35">
    <mergeCell ref="B20:D20"/>
    <mergeCell ref="E20:G20"/>
    <mergeCell ref="B24:D24"/>
    <mergeCell ref="E24:G24"/>
    <mergeCell ref="B25:D25"/>
    <mergeCell ref="E25:G25"/>
    <mergeCell ref="E26:G26"/>
    <mergeCell ref="B21:D21"/>
    <mergeCell ref="E21:G21"/>
    <mergeCell ref="B22:D22"/>
    <mergeCell ref="E22:G22"/>
    <mergeCell ref="B23:D23"/>
    <mergeCell ref="E23:G23"/>
    <mergeCell ref="A1:B1"/>
    <mergeCell ref="A2:C2"/>
    <mergeCell ref="E2:H2"/>
    <mergeCell ref="A3:C3"/>
    <mergeCell ref="E3:H3"/>
    <mergeCell ref="E1:H1"/>
    <mergeCell ref="E4:H4"/>
    <mergeCell ref="A32:E32"/>
    <mergeCell ref="B17:D17"/>
    <mergeCell ref="E17:G17"/>
    <mergeCell ref="A10:H10"/>
    <mergeCell ref="A4:B4"/>
    <mergeCell ref="A11:H11"/>
    <mergeCell ref="B15:D15"/>
    <mergeCell ref="E15:G15"/>
    <mergeCell ref="B16:D16"/>
    <mergeCell ref="E16:G16"/>
    <mergeCell ref="B18:D18"/>
    <mergeCell ref="E18:G18"/>
    <mergeCell ref="B19:D19"/>
    <mergeCell ref="E19:G19"/>
    <mergeCell ref="B26:D2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I36"/>
  <sheetViews>
    <sheetView view="pageBreakPreview" zoomScale="60" zoomScaleNormal="100" workbookViewId="0">
      <selection activeCell="C5" sqref="C5:E5"/>
    </sheetView>
  </sheetViews>
  <sheetFormatPr defaultRowHeight="15" x14ac:dyDescent="0.25"/>
  <cols>
    <col min="4" max="4" width="14.42578125" customWidth="1"/>
    <col min="7" max="7" width="10.5703125" customWidth="1"/>
    <col min="8" max="8" width="15" customWidth="1"/>
  </cols>
  <sheetData>
    <row r="1" spans="1:9" x14ac:dyDescent="0.25">
      <c r="A1" s="127"/>
      <c r="B1" s="127"/>
      <c r="C1" s="43"/>
      <c r="D1" s="43"/>
      <c r="E1" s="134" t="s">
        <v>1</v>
      </c>
      <c r="F1" s="134"/>
      <c r="G1" s="134"/>
      <c r="H1" s="134"/>
    </row>
    <row r="2" spans="1:9" x14ac:dyDescent="0.25">
      <c r="A2" s="127"/>
      <c r="B2" s="127"/>
      <c r="C2" s="127"/>
      <c r="D2" s="43"/>
      <c r="E2" s="134" t="s">
        <v>105</v>
      </c>
      <c r="F2" s="134"/>
      <c r="G2" s="134"/>
      <c r="H2" s="134"/>
    </row>
    <row r="3" spans="1:9" x14ac:dyDescent="0.25">
      <c r="A3" s="127"/>
      <c r="B3" s="127"/>
      <c r="C3" s="127"/>
      <c r="D3" s="43"/>
      <c r="E3" s="134" t="s">
        <v>142</v>
      </c>
      <c r="F3" s="134"/>
      <c r="G3" s="134"/>
      <c r="H3" s="134"/>
    </row>
    <row r="4" spans="1:9" x14ac:dyDescent="0.25">
      <c r="A4" s="127"/>
      <c r="B4" s="127"/>
      <c r="C4" s="43"/>
      <c r="D4" s="43"/>
      <c r="E4" s="134" t="s">
        <v>169</v>
      </c>
      <c r="F4" s="134"/>
      <c r="G4" s="134"/>
      <c r="H4" s="134"/>
    </row>
    <row r="5" spans="1:9" ht="18.75" x14ac:dyDescent="0.3">
      <c r="A5" s="43"/>
      <c r="B5" s="1"/>
      <c r="C5" s="117" t="s">
        <v>0</v>
      </c>
      <c r="D5" s="117"/>
      <c r="E5" s="117"/>
      <c r="F5" s="1"/>
      <c r="G5" s="43"/>
      <c r="H5" s="43"/>
    </row>
    <row r="6" spans="1:9" ht="15" customHeight="1" x14ac:dyDescent="0.25">
      <c r="A6" s="139" t="s">
        <v>99</v>
      </c>
      <c r="B6" s="139"/>
      <c r="C6" s="139"/>
      <c r="D6" s="139"/>
      <c r="E6" s="139"/>
      <c r="F6" s="139"/>
      <c r="G6" s="139"/>
      <c r="H6" s="139"/>
    </row>
    <row r="7" spans="1:9" ht="15" customHeight="1" x14ac:dyDescent="0.25">
      <c r="A7" s="139" t="s">
        <v>98</v>
      </c>
      <c r="B7" s="139"/>
      <c r="C7" s="139"/>
      <c r="D7" s="139"/>
      <c r="E7" s="139"/>
      <c r="F7" s="139"/>
      <c r="G7" s="139"/>
      <c r="H7" s="139"/>
    </row>
    <row r="8" spans="1:9" ht="15" customHeight="1" x14ac:dyDescent="0.25">
      <c r="A8" s="31"/>
      <c r="B8" s="31"/>
      <c r="C8" s="31"/>
      <c r="D8" s="31"/>
      <c r="E8" s="31"/>
      <c r="F8" s="31"/>
      <c r="G8" s="31"/>
      <c r="H8" s="31"/>
    </row>
    <row r="9" spans="1:9" ht="15" customHeight="1" x14ac:dyDescent="0.25">
      <c r="A9" s="31"/>
      <c r="B9" s="31"/>
      <c r="C9" s="31"/>
      <c r="D9" s="31"/>
      <c r="E9" s="31"/>
      <c r="F9" s="31"/>
      <c r="G9" s="31"/>
      <c r="H9" s="31"/>
    </row>
    <row r="10" spans="1:9" x14ac:dyDescent="0.25">
      <c r="A10" s="43"/>
      <c r="B10" s="43"/>
      <c r="C10" s="43"/>
      <c r="D10" s="43"/>
      <c r="E10" s="43"/>
      <c r="F10" s="43"/>
      <c r="G10" s="43"/>
      <c r="H10" s="43"/>
    </row>
    <row r="11" spans="1:9" ht="18.75" customHeight="1" x14ac:dyDescent="0.3">
      <c r="A11" s="45" t="s">
        <v>2</v>
      </c>
      <c r="B11" s="135" t="s">
        <v>3</v>
      </c>
      <c r="C11" s="136"/>
      <c r="D11" s="137"/>
      <c r="E11" s="138" t="s">
        <v>61</v>
      </c>
      <c r="F11" s="138"/>
      <c r="G11" s="138"/>
      <c r="H11" s="45" t="s">
        <v>66</v>
      </c>
    </row>
    <row r="12" spans="1:9" ht="18.75" customHeight="1" x14ac:dyDescent="0.3">
      <c r="A12" s="69">
        <v>1</v>
      </c>
      <c r="B12" s="118" t="s">
        <v>17</v>
      </c>
      <c r="C12" s="119"/>
      <c r="D12" s="120"/>
      <c r="E12" s="116"/>
      <c r="F12" s="113"/>
      <c r="G12" s="114"/>
      <c r="H12" s="45"/>
    </row>
    <row r="13" spans="1:9" ht="15" customHeight="1" x14ac:dyDescent="0.25">
      <c r="A13" s="50"/>
      <c r="B13" s="175" t="s">
        <v>85</v>
      </c>
      <c r="C13" s="175"/>
      <c r="D13" s="175"/>
      <c r="E13" s="201" t="s">
        <v>138</v>
      </c>
      <c r="F13" s="202"/>
      <c r="G13" s="203"/>
      <c r="H13" s="102">
        <v>133.06</v>
      </c>
    </row>
    <row r="14" spans="1:9" ht="15" customHeight="1" x14ac:dyDescent="0.25">
      <c r="A14" s="50"/>
      <c r="B14" s="121" t="s">
        <v>100</v>
      </c>
      <c r="C14" s="131"/>
      <c r="D14" s="132"/>
      <c r="E14" s="201" t="s">
        <v>129</v>
      </c>
      <c r="F14" s="202"/>
      <c r="G14" s="203"/>
      <c r="H14" s="35">
        <v>219.33</v>
      </c>
    </row>
    <row r="15" spans="1:9" x14ac:dyDescent="0.25">
      <c r="A15" s="50"/>
      <c r="B15" s="210" t="s">
        <v>70</v>
      </c>
      <c r="C15" s="211"/>
      <c r="D15" s="212"/>
      <c r="E15" s="213" t="s">
        <v>173</v>
      </c>
      <c r="F15" s="214"/>
      <c r="G15" s="215"/>
      <c r="H15" s="47">
        <v>2200</v>
      </c>
    </row>
    <row r="16" spans="1:9" x14ac:dyDescent="0.25">
      <c r="A16" s="50"/>
      <c r="B16" s="210" t="s">
        <v>97</v>
      </c>
      <c r="C16" s="211"/>
      <c r="D16" s="212"/>
      <c r="E16" s="213" t="s">
        <v>108</v>
      </c>
      <c r="F16" s="214"/>
      <c r="G16" s="215"/>
      <c r="H16" s="47">
        <f>2900*0.065</f>
        <v>188.5</v>
      </c>
      <c r="I16" s="72"/>
    </row>
    <row r="17" spans="1:9" s="43" customFormat="1" x14ac:dyDescent="0.25">
      <c r="A17" s="50"/>
      <c r="B17" s="268" t="s">
        <v>18</v>
      </c>
      <c r="C17" s="269"/>
      <c r="D17" s="270"/>
      <c r="E17" s="213"/>
      <c r="F17" s="214"/>
      <c r="G17" s="215"/>
      <c r="H17" s="47">
        <f>SUM(H13:H16)</f>
        <v>2740.89</v>
      </c>
      <c r="I17" s="72"/>
    </row>
    <row r="18" spans="1:9" s="5" customFormat="1" ht="15" customHeight="1" x14ac:dyDescent="0.3">
      <c r="A18" s="71"/>
      <c r="B18" s="271" t="s">
        <v>42</v>
      </c>
      <c r="C18" s="272"/>
      <c r="D18" s="273"/>
      <c r="E18" s="274">
        <v>0.25</v>
      </c>
      <c r="F18" s="241"/>
      <c r="G18" s="242"/>
      <c r="H18" s="47">
        <f>H17*25/100</f>
        <v>685.22249999999997</v>
      </c>
    </row>
    <row r="19" spans="1:9" ht="18.75" x14ac:dyDescent="0.3">
      <c r="A19" s="69"/>
      <c r="B19" s="111" t="s">
        <v>10</v>
      </c>
      <c r="C19" s="111"/>
      <c r="D19" s="111"/>
      <c r="E19" s="116"/>
      <c r="F19" s="113"/>
      <c r="G19" s="114"/>
      <c r="H19" s="48">
        <f>SUM(H17+H18)</f>
        <v>3426.1124999999997</v>
      </c>
    </row>
    <row r="20" spans="1:9" ht="18.75" x14ac:dyDescent="0.3">
      <c r="A20" s="69">
        <v>2</v>
      </c>
      <c r="B20" s="188" t="s">
        <v>11</v>
      </c>
      <c r="C20" s="189"/>
      <c r="D20" s="190"/>
      <c r="E20" s="112">
        <v>0.2</v>
      </c>
      <c r="F20" s="113"/>
      <c r="G20" s="114"/>
      <c r="H20" s="48">
        <f>(H19)*20/100</f>
        <v>685.22249999999997</v>
      </c>
    </row>
    <row r="21" spans="1:9" x14ac:dyDescent="0.25">
      <c r="A21" s="50"/>
      <c r="B21" s="133" t="s">
        <v>12</v>
      </c>
      <c r="C21" s="133"/>
      <c r="D21" s="133"/>
      <c r="E21" s="112"/>
      <c r="F21" s="113"/>
      <c r="G21" s="114"/>
      <c r="H21" s="47">
        <f>H19+H20</f>
        <v>4111.335</v>
      </c>
    </row>
    <row r="22" spans="1:9" ht="18.75" x14ac:dyDescent="0.3">
      <c r="A22" s="69">
        <v>3</v>
      </c>
      <c r="B22" s="111" t="s">
        <v>13</v>
      </c>
      <c r="C22" s="111"/>
      <c r="D22" s="111"/>
      <c r="E22" s="112">
        <v>0.15</v>
      </c>
      <c r="F22" s="113"/>
      <c r="G22" s="114"/>
      <c r="H22" s="48">
        <f>H21*20/100</f>
        <v>822.26699999999994</v>
      </c>
    </row>
    <row r="23" spans="1:9" x14ac:dyDescent="0.25">
      <c r="A23" s="50"/>
      <c r="B23" s="115" t="s">
        <v>14</v>
      </c>
      <c r="C23" s="115"/>
      <c r="D23" s="115"/>
      <c r="E23" s="116"/>
      <c r="F23" s="113"/>
      <c r="G23" s="114"/>
      <c r="H23" s="47">
        <f>H21+H22</f>
        <v>4933.6019999999999</v>
      </c>
    </row>
    <row r="24" spans="1:9" ht="18.75" x14ac:dyDescent="0.3">
      <c r="A24" s="51"/>
      <c r="B24" s="128" t="s">
        <v>15</v>
      </c>
      <c r="C24" s="128"/>
      <c r="D24" s="128"/>
      <c r="E24" s="129"/>
      <c r="F24" s="129"/>
      <c r="G24" s="129"/>
      <c r="H24" s="48">
        <f>H19+H20+H22</f>
        <v>4933.6019999999999</v>
      </c>
    </row>
    <row r="25" spans="1:9" x14ac:dyDescent="0.25">
      <c r="A25" s="43"/>
      <c r="B25" s="43"/>
      <c r="C25" s="43"/>
      <c r="D25" s="43"/>
      <c r="E25" s="43"/>
      <c r="F25" s="43"/>
      <c r="G25" s="43"/>
      <c r="H25" s="43"/>
    </row>
    <row r="26" spans="1:9" x14ac:dyDescent="0.25">
      <c r="A26" s="43"/>
      <c r="B26" s="43"/>
      <c r="C26" s="43"/>
      <c r="D26" s="43"/>
      <c r="E26" s="43"/>
      <c r="F26" s="43"/>
      <c r="G26" s="43"/>
      <c r="H26" s="43"/>
    </row>
    <row r="27" spans="1:9" x14ac:dyDescent="0.25">
      <c r="A27" s="43"/>
      <c r="B27" s="43"/>
      <c r="C27" s="43"/>
      <c r="D27" s="43"/>
      <c r="E27" s="43"/>
      <c r="F27" s="43"/>
      <c r="G27" s="43"/>
      <c r="H27" s="43"/>
    </row>
    <row r="28" spans="1:9" x14ac:dyDescent="0.25">
      <c r="A28" s="43"/>
      <c r="B28" s="43"/>
      <c r="C28" s="43"/>
      <c r="D28" s="43"/>
      <c r="E28" s="43"/>
      <c r="F28" s="43"/>
      <c r="G28" s="43"/>
      <c r="H28" s="43"/>
    </row>
    <row r="29" spans="1:9" x14ac:dyDescent="0.25">
      <c r="A29" s="43"/>
      <c r="B29" s="43"/>
      <c r="C29" s="43"/>
      <c r="D29" s="43"/>
      <c r="E29" s="43"/>
      <c r="F29" s="43"/>
      <c r="G29" s="43"/>
      <c r="H29" s="43"/>
    </row>
    <row r="30" spans="1:9" x14ac:dyDescent="0.25">
      <c r="A30" s="127"/>
      <c r="B30" s="127"/>
      <c r="C30" s="127"/>
      <c r="D30" s="127"/>
      <c r="E30" s="127"/>
      <c r="F30" s="43"/>
      <c r="G30" s="43"/>
      <c r="H30" s="43"/>
    </row>
    <row r="33" spans="1:8" ht="18.75" x14ac:dyDescent="0.3">
      <c r="A33" s="12"/>
      <c r="B33" s="12"/>
      <c r="C33" s="12"/>
      <c r="D33" s="13"/>
      <c r="E33" s="18"/>
      <c r="F33" s="18"/>
      <c r="G33" s="13"/>
      <c r="H33" s="13"/>
    </row>
    <row r="34" spans="1:8" ht="18.75" x14ac:dyDescent="0.3">
      <c r="A34" s="12"/>
      <c r="B34" s="12"/>
      <c r="C34" s="12"/>
      <c r="D34" s="13"/>
      <c r="E34" s="18"/>
      <c r="F34" s="18"/>
      <c r="G34" s="13"/>
      <c r="H34" s="13"/>
    </row>
    <row r="35" spans="1:8" x14ac:dyDescent="0.25">
      <c r="A35" s="43"/>
      <c r="B35" s="43"/>
      <c r="C35" s="43"/>
      <c r="D35" s="43"/>
      <c r="E35" s="43"/>
      <c r="F35" s="43"/>
      <c r="G35" s="43"/>
      <c r="H35" s="43"/>
    </row>
    <row r="36" spans="1:8" x14ac:dyDescent="0.25">
      <c r="A36" s="127"/>
      <c r="B36" s="127"/>
      <c r="C36" s="127"/>
      <c r="D36" s="127"/>
      <c r="E36" s="43"/>
      <c r="F36" s="43"/>
      <c r="G36" s="43"/>
      <c r="H36" s="43"/>
    </row>
  </sheetData>
  <mergeCells count="41">
    <mergeCell ref="B24:D24"/>
    <mergeCell ref="E24:G24"/>
    <mergeCell ref="A30:E30"/>
    <mergeCell ref="B20:D20"/>
    <mergeCell ref="E20:G20"/>
    <mergeCell ref="B21:D21"/>
    <mergeCell ref="E21:G21"/>
    <mergeCell ref="B23:D23"/>
    <mergeCell ref="E23:G23"/>
    <mergeCell ref="E16:G16"/>
    <mergeCell ref="B19:D19"/>
    <mergeCell ref="E19:G19"/>
    <mergeCell ref="B17:D17"/>
    <mergeCell ref="E17:G17"/>
    <mergeCell ref="B18:D18"/>
    <mergeCell ref="E18:G18"/>
    <mergeCell ref="A36:D36"/>
    <mergeCell ref="A6:H6"/>
    <mergeCell ref="A7:H7"/>
    <mergeCell ref="B11:D11"/>
    <mergeCell ref="E11:G11"/>
    <mergeCell ref="B12:D12"/>
    <mergeCell ref="E12:G12"/>
    <mergeCell ref="B13:D13"/>
    <mergeCell ref="E13:G13"/>
    <mergeCell ref="B14:D14"/>
    <mergeCell ref="E14:G14"/>
    <mergeCell ref="B22:D22"/>
    <mergeCell ref="E22:G22"/>
    <mergeCell ref="B15:D15"/>
    <mergeCell ref="E15:G15"/>
    <mergeCell ref="B16:D16"/>
    <mergeCell ref="A4:B4"/>
    <mergeCell ref="C5:E5"/>
    <mergeCell ref="A1:B1"/>
    <mergeCell ref="A2:C2"/>
    <mergeCell ref="E2:H2"/>
    <mergeCell ref="A3:C3"/>
    <mergeCell ref="E3:H3"/>
    <mergeCell ref="E1:H1"/>
    <mergeCell ref="E4:H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H32"/>
  <sheetViews>
    <sheetView view="pageBreakPreview" zoomScale="60" zoomScaleNormal="100" workbookViewId="0">
      <selection activeCell="I9" sqref="I9"/>
    </sheetView>
  </sheetViews>
  <sheetFormatPr defaultRowHeight="15" x14ac:dyDescent="0.25"/>
  <cols>
    <col min="1" max="1" width="7.7109375" customWidth="1"/>
    <col min="4" max="4" width="14.42578125" customWidth="1"/>
    <col min="7" max="7" width="12" customWidth="1"/>
    <col min="8" max="8" width="14.710937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147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53"/>
      <c r="B5" s="53"/>
      <c r="F5" s="52"/>
      <c r="G5" s="52"/>
      <c r="H5" s="52"/>
    </row>
    <row r="6" spans="1:8" s="43" customFormat="1" x14ac:dyDescent="0.25">
      <c r="A6" s="53"/>
      <c r="B6" s="53"/>
      <c r="F6" s="52"/>
      <c r="G6" s="52"/>
      <c r="H6" s="52"/>
    </row>
    <row r="7" spans="1:8" s="43" customFormat="1" x14ac:dyDescent="0.25">
      <c r="A7" s="53"/>
      <c r="B7" s="53"/>
      <c r="F7" s="52"/>
      <c r="G7" s="52"/>
      <c r="H7" s="52"/>
    </row>
    <row r="8" spans="1:8" s="43" customFormat="1" x14ac:dyDescent="0.25">
      <c r="A8" s="53"/>
      <c r="B8" s="53"/>
      <c r="F8" s="52"/>
      <c r="G8" s="52"/>
      <c r="H8" s="52"/>
    </row>
    <row r="9" spans="1:8" s="43" customFormat="1" x14ac:dyDescent="0.25">
      <c r="A9" s="53"/>
      <c r="B9" s="53"/>
      <c r="F9" s="52"/>
      <c r="G9" s="52"/>
      <c r="H9" s="52"/>
    </row>
    <row r="10" spans="1:8" ht="15" customHeight="1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84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139" t="s">
        <v>83</v>
      </c>
      <c r="B12" s="139"/>
      <c r="C12" s="139"/>
      <c r="D12" s="139"/>
      <c r="E12" s="139"/>
      <c r="F12" s="139"/>
      <c r="G12" s="139"/>
      <c r="H12" s="139"/>
    </row>
    <row r="13" spans="1:8" ht="15" customHeight="1" x14ac:dyDescent="0.25">
      <c r="A13" s="31"/>
      <c r="B13" s="31"/>
      <c r="C13" s="31"/>
      <c r="D13" s="31"/>
      <c r="E13" s="31"/>
      <c r="F13" s="31"/>
      <c r="G13" s="31"/>
      <c r="H13" s="31"/>
    </row>
    <row r="14" spans="1:8" s="43" customFormat="1" ht="15" customHeight="1" x14ac:dyDescent="0.25">
      <c r="A14" s="31"/>
      <c r="B14" s="31"/>
      <c r="C14" s="31"/>
      <c r="D14" s="31"/>
      <c r="E14" s="31"/>
      <c r="F14" s="31"/>
      <c r="G14" s="31"/>
      <c r="H14" s="31"/>
    </row>
    <row r="15" spans="1:8" ht="15" customHeight="1" x14ac:dyDescent="0.25">
      <c r="A15" s="31"/>
      <c r="B15" s="31"/>
      <c r="C15" s="31"/>
      <c r="D15" s="31"/>
      <c r="E15" s="31"/>
      <c r="F15" s="31"/>
      <c r="G15" s="31"/>
      <c r="H15" s="31"/>
    </row>
    <row r="16" spans="1:8" ht="18.75" x14ac:dyDescent="0.3">
      <c r="A16" s="45" t="s">
        <v>2</v>
      </c>
      <c r="B16" s="135" t="s">
        <v>3</v>
      </c>
      <c r="C16" s="136"/>
      <c r="D16" s="137"/>
      <c r="E16" s="138" t="s">
        <v>61</v>
      </c>
      <c r="F16" s="138"/>
      <c r="G16" s="138"/>
      <c r="H16" s="45" t="s">
        <v>66</v>
      </c>
    </row>
    <row r="17" spans="1:8" ht="18.75" customHeight="1" x14ac:dyDescent="0.3">
      <c r="A17" s="54">
        <v>1</v>
      </c>
      <c r="B17" s="118" t="s">
        <v>17</v>
      </c>
      <c r="C17" s="119"/>
      <c r="D17" s="120"/>
      <c r="E17" s="116"/>
      <c r="F17" s="113"/>
      <c r="G17" s="114"/>
      <c r="H17" s="45"/>
    </row>
    <row r="18" spans="1:8" ht="18.75" customHeight="1" x14ac:dyDescent="0.25">
      <c r="A18" s="50"/>
      <c r="B18" s="175" t="s">
        <v>85</v>
      </c>
      <c r="C18" s="175"/>
      <c r="D18" s="175"/>
      <c r="E18" s="201" t="s">
        <v>138</v>
      </c>
      <c r="F18" s="202"/>
      <c r="G18" s="203"/>
      <c r="H18" s="35">
        <v>133.06</v>
      </c>
    </row>
    <row r="19" spans="1:8" s="43" customFormat="1" ht="15" customHeight="1" x14ac:dyDescent="0.25">
      <c r="A19" s="50"/>
      <c r="B19" s="121" t="s">
        <v>139</v>
      </c>
      <c r="C19" s="131"/>
      <c r="D19" s="132"/>
      <c r="E19" s="201" t="s">
        <v>129</v>
      </c>
      <c r="F19" s="202"/>
      <c r="G19" s="203"/>
      <c r="H19" s="102">
        <v>219.33</v>
      </c>
    </row>
    <row r="20" spans="1:8" x14ac:dyDescent="0.25">
      <c r="A20" s="50"/>
      <c r="B20" s="210" t="s">
        <v>70</v>
      </c>
      <c r="C20" s="211"/>
      <c r="D20" s="212"/>
      <c r="E20" s="213" t="s">
        <v>174</v>
      </c>
      <c r="F20" s="214"/>
      <c r="G20" s="215"/>
      <c r="H20" s="47">
        <v>2200</v>
      </c>
    </row>
    <row r="21" spans="1:8" ht="18.75" x14ac:dyDescent="0.3">
      <c r="A21" s="54"/>
      <c r="B21" s="111" t="s">
        <v>10</v>
      </c>
      <c r="C21" s="111"/>
      <c r="D21" s="111"/>
      <c r="E21" s="116"/>
      <c r="F21" s="113"/>
      <c r="G21" s="114"/>
      <c r="H21" s="48">
        <f>SUM(H18:H20)</f>
        <v>2552.39</v>
      </c>
    </row>
    <row r="22" spans="1:8" ht="18.75" x14ac:dyDescent="0.3">
      <c r="A22" s="54">
        <v>2</v>
      </c>
      <c r="B22" s="188" t="s">
        <v>11</v>
      </c>
      <c r="C22" s="189"/>
      <c r="D22" s="190"/>
      <c r="E22" s="112">
        <v>0.2</v>
      </c>
      <c r="F22" s="113"/>
      <c r="G22" s="114"/>
      <c r="H22" s="48">
        <f>H21*20/100</f>
        <v>510.47799999999995</v>
      </c>
    </row>
    <row r="23" spans="1:8" x14ac:dyDescent="0.25">
      <c r="A23" s="50"/>
      <c r="B23" s="133" t="s">
        <v>12</v>
      </c>
      <c r="C23" s="133"/>
      <c r="D23" s="133"/>
      <c r="E23" s="112"/>
      <c r="F23" s="113"/>
      <c r="G23" s="114"/>
      <c r="H23" s="47">
        <f>H21+H22</f>
        <v>3062.8679999999999</v>
      </c>
    </row>
    <row r="24" spans="1:8" ht="18.75" x14ac:dyDescent="0.3">
      <c r="A24" s="54">
        <v>3</v>
      </c>
      <c r="B24" s="111" t="s">
        <v>13</v>
      </c>
      <c r="C24" s="111"/>
      <c r="D24" s="111"/>
      <c r="E24" s="112">
        <v>0.15</v>
      </c>
      <c r="F24" s="113"/>
      <c r="G24" s="114"/>
      <c r="H24" s="48">
        <f>H23*20/100</f>
        <v>612.57360000000006</v>
      </c>
    </row>
    <row r="25" spans="1:8" x14ac:dyDescent="0.25">
      <c r="A25" s="50"/>
      <c r="B25" s="115" t="s">
        <v>14</v>
      </c>
      <c r="C25" s="115"/>
      <c r="D25" s="115"/>
      <c r="E25" s="116"/>
      <c r="F25" s="113"/>
      <c r="G25" s="114"/>
      <c r="H25" s="47">
        <f>H23+H24</f>
        <v>3675.4416000000001</v>
      </c>
    </row>
    <row r="26" spans="1:8" ht="18.75" x14ac:dyDescent="0.3">
      <c r="A26" s="51"/>
      <c r="B26" s="128" t="s">
        <v>15</v>
      </c>
      <c r="C26" s="128"/>
      <c r="D26" s="128"/>
      <c r="E26" s="129"/>
      <c r="F26" s="129"/>
      <c r="G26" s="129"/>
      <c r="H26" s="48">
        <f>H21+H22+H24</f>
        <v>3675.4416000000001</v>
      </c>
    </row>
    <row r="32" spans="1:8" x14ac:dyDescent="0.25">
      <c r="A32" s="127"/>
      <c r="B32" s="127"/>
      <c r="C32" s="127"/>
      <c r="D32" s="127"/>
      <c r="E32" s="127"/>
    </row>
  </sheetData>
  <mergeCells count="34">
    <mergeCell ref="B25:D25"/>
    <mergeCell ref="E25:G25"/>
    <mergeCell ref="B20:D20"/>
    <mergeCell ref="E20:G20"/>
    <mergeCell ref="B21:D21"/>
    <mergeCell ref="A11:H11"/>
    <mergeCell ref="A12:H12"/>
    <mergeCell ref="A10:H10"/>
    <mergeCell ref="B19:D19"/>
    <mergeCell ref="E19:G19"/>
    <mergeCell ref="A4:B4"/>
    <mergeCell ref="A1:B1"/>
    <mergeCell ref="A2:C2"/>
    <mergeCell ref="E2:H2"/>
    <mergeCell ref="A3:C3"/>
    <mergeCell ref="E3:H3"/>
    <mergeCell ref="E1:H1"/>
    <mergeCell ref="E4:H4"/>
    <mergeCell ref="A32:E32"/>
    <mergeCell ref="B16:D16"/>
    <mergeCell ref="E16:G16"/>
    <mergeCell ref="B17:D17"/>
    <mergeCell ref="E17:G17"/>
    <mergeCell ref="E21:G21"/>
    <mergeCell ref="B22:D22"/>
    <mergeCell ref="E22:G22"/>
    <mergeCell ref="B18:D18"/>
    <mergeCell ref="E18:G18"/>
    <mergeCell ref="B26:D26"/>
    <mergeCell ref="E26:G26"/>
    <mergeCell ref="B23:D23"/>
    <mergeCell ref="E23:G23"/>
    <mergeCell ref="B24:D24"/>
    <mergeCell ref="E24:G2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H31"/>
  <sheetViews>
    <sheetView zoomScaleNormal="100" workbookViewId="0">
      <selection activeCell="E5" sqref="E5"/>
    </sheetView>
  </sheetViews>
  <sheetFormatPr defaultRowHeight="15" x14ac:dyDescent="0.25"/>
  <cols>
    <col min="1" max="1" width="7.7109375" customWidth="1"/>
    <col min="4" max="4" width="14.140625" customWidth="1"/>
    <col min="7" max="7" width="12.7109375" customWidth="1"/>
    <col min="8" max="8" width="14.425781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53"/>
      <c r="B5" s="53"/>
      <c r="F5" s="52"/>
      <c r="G5" s="52"/>
      <c r="H5" s="52"/>
    </row>
    <row r="6" spans="1:8" s="43" customFormat="1" x14ac:dyDescent="0.25">
      <c r="A6" s="53"/>
      <c r="B6" s="53"/>
      <c r="F6" s="52"/>
      <c r="G6" s="52"/>
      <c r="H6" s="52"/>
    </row>
    <row r="7" spans="1:8" s="43" customFormat="1" x14ac:dyDescent="0.25">
      <c r="A7" s="53"/>
      <c r="B7" s="53"/>
      <c r="F7" s="52"/>
      <c r="G7" s="52"/>
      <c r="H7" s="52"/>
    </row>
    <row r="8" spans="1:8" s="43" customFormat="1" x14ac:dyDescent="0.25">
      <c r="A8" s="53"/>
      <c r="B8" s="53"/>
      <c r="F8" s="52"/>
      <c r="G8" s="52"/>
      <c r="H8" s="52"/>
    </row>
    <row r="9" spans="1:8" s="43" customFormat="1" x14ac:dyDescent="0.25">
      <c r="A9" s="53"/>
      <c r="B9" s="53"/>
      <c r="F9" s="52"/>
      <c r="G9" s="52"/>
      <c r="H9" s="52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57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31"/>
      <c r="B12" s="31"/>
      <c r="C12" s="31"/>
      <c r="D12" s="31"/>
      <c r="E12" s="31"/>
      <c r="F12" s="31"/>
      <c r="G12" s="31"/>
      <c r="H12" s="31"/>
    </row>
    <row r="13" spans="1:8" ht="15" customHeight="1" x14ac:dyDescent="0.25">
      <c r="A13" s="31"/>
      <c r="B13" s="31"/>
      <c r="C13" s="31"/>
      <c r="D13" s="31"/>
      <c r="E13" s="31"/>
      <c r="F13" s="31"/>
      <c r="G13" s="31"/>
      <c r="H13" s="31"/>
    </row>
    <row r="15" spans="1:8" ht="18.75" customHeight="1" x14ac:dyDescent="0.3">
      <c r="A15" s="45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45" t="s">
        <v>66</v>
      </c>
    </row>
    <row r="16" spans="1:8" ht="18.75" customHeight="1" x14ac:dyDescent="0.3">
      <c r="A16" s="54">
        <v>1</v>
      </c>
      <c r="B16" s="118" t="s">
        <v>17</v>
      </c>
      <c r="C16" s="119"/>
      <c r="D16" s="120"/>
      <c r="E16" s="116"/>
      <c r="F16" s="113"/>
      <c r="G16" s="114"/>
      <c r="H16" s="45"/>
    </row>
    <row r="17" spans="1:8" x14ac:dyDescent="0.25">
      <c r="A17" s="50"/>
      <c r="B17" s="175" t="s">
        <v>82</v>
      </c>
      <c r="C17" s="175"/>
      <c r="D17" s="175"/>
      <c r="E17" s="275" t="s">
        <v>130</v>
      </c>
      <c r="F17" s="276"/>
      <c r="G17" s="277"/>
      <c r="H17" s="87">
        <v>155</v>
      </c>
    </row>
    <row r="18" spans="1:8" s="43" customFormat="1" x14ac:dyDescent="0.25">
      <c r="A18" s="50"/>
      <c r="B18" s="121" t="s">
        <v>64</v>
      </c>
      <c r="C18" s="131"/>
      <c r="D18" s="132"/>
      <c r="E18" s="116"/>
      <c r="F18" s="113"/>
      <c r="G18" s="114"/>
      <c r="H18" s="47">
        <v>30.11</v>
      </c>
    </row>
    <row r="19" spans="1:8" x14ac:dyDescent="0.25">
      <c r="A19" s="50"/>
      <c r="B19" s="210" t="s">
        <v>70</v>
      </c>
      <c r="C19" s="211"/>
      <c r="D19" s="212"/>
      <c r="E19" s="213" t="s">
        <v>148</v>
      </c>
      <c r="F19" s="214"/>
      <c r="G19" s="215"/>
      <c r="H19" s="47">
        <v>550</v>
      </c>
    </row>
    <row r="20" spans="1:8" ht="18.75" x14ac:dyDescent="0.3">
      <c r="A20" s="54"/>
      <c r="B20" s="111" t="s">
        <v>10</v>
      </c>
      <c r="C20" s="111"/>
      <c r="D20" s="111"/>
      <c r="E20" s="116"/>
      <c r="F20" s="113"/>
      <c r="G20" s="114"/>
      <c r="H20" s="48">
        <f>SUM(H17:H19)</f>
        <v>735.11</v>
      </c>
    </row>
    <row r="21" spans="1:8" ht="18.75" x14ac:dyDescent="0.3">
      <c r="A21" s="54">
        <v>2</v>
      </c>
      <c r="B21" s="188" t="s">
        <v>11</v>
      </c>
      <c r="C21" s="189"/>
      <c r="D21" s="190"/>
      <c r="E21" s="112">
        <v>0.2</v>
      </c>
      <c r="F21" s="113"/>
      <c r="G21" s="114"/>
      <c r="H21" s="48">
        <f>H20*20/100</f>
        <v>147.02200000000002</v>
      </c>
    </row>
    <row r="22" spans="1:8" x14ac:dyDescent="0.25">
      <c r="A22" s="50"/>
      <c r="B22" s="133" t="s">
        <v>12</v>
      </c>
      <c r="C22" s="133"/>
      <c r="D22" s="133"/>
      <c r="E22" s="112"/>
      <c r="F22" s="113"/>
      <c r="G22" s="114"/>
      <c r="H22" s="47">
        <f>H20+H21</f>
        <v>882.13200000000006</v>
      </c>
    </row>
    <row r="23" spans="1:8" ht="18.75" x14ac:dyDescent="0.3">
      <c r="A23" s="54">
        <v>3</v>
      </c>
      <c r="B23" s="111" t="s">
        <v>13</v>
      </c>
      <c r="C23" s="111"/>
      <c r="D23" s="111"/>
      <c r="E23" s="112">
        <v>0.2</v>
      </c>
      <c r="F23" s="113"/>
      <c r="G23" s="114"/>
      <c r="H23" s="48">
        <f>H22*20/100</f>
        <v>176.4264</v>
      </c>
    </row>
    <row r="24" spans="1:8" x14ac:dyDescent="0.25">
      <c r="A24" s="50"/>
      <c r="B24" s="115" t="s">
        <v>14</v>
      </c>
      <c r="C24" s="115"/>
      <c r="D24" s="115"/>
      <c r="E24" s="116"/>
      <c r="F24" s="113"/>
      <c r="G24" s="114"/>
      <c r="H24" s="47">
        <f>H22+H23</f>
        <v>1058.5584000000001</v>
      </c>
    </row>
    <row r="25" spans="1:8" ht="18.75" x14ac:dyDescent="0.3">
      <c r="A25" s="51"/>
      <c r="B25" s="128" t="s">
        <v>15</v>
      </c>
      <c r="C25" s="128"/>
      <c r="D25" s="128"/>
      <c r="E25" s="129"/>
      <c r="F25" s="129"/>
      <c r="G25" s="129"/>
      <c r="H25" s="48">
        <f>H20+H21+H23</f>
        <v>1058.5584000000001</v>
      </c>
    </row>
    <row r="26" spans="1:8" ht="15" customHeight="1" x14ac:dyDescent="0.25"/>
    <row r="27" spans="1:8" ht="15" customHeight="1" x14ac:dyDescent="0.3">
      <c r="A27" s="12"/>
      <c r="B27" s="12"/>
      <c r="C27" s="12"/>
      <c r="D27" s="13"/>
      <c r="E27" s="14"/>
      <c r="F27" s="14"/>
      <c r="G27" s="13"/>
      <c r="H27" s="13"/>
    </row>
    <row r="28" spans="1:8" ht="15" customHeight="1" x14ac:dyDescent="0.3">
      <c r="A28" s="12"/>
      <c r="B28" s="12"/>
      <c r="C28" s="12"/>
      <c r="D28" s="13"/>
      <c r="E28" s="14"/>
      <c r="F28" s="14"/>
      <c r="G28" s="13"/>
      <c r="H28" s="13"/>
    </row>
    <row r="31" spans="1:8" x14ac:dyDescent="0.25">
      <c r="A31" s="127"/>
      <c r="B31" s="127"/>
      <c r="C31" s="127"/>
      <c r="D31" s="127"/>
      <c r="E31" s="127"/>
    </row>
  </sheetData>
  <mergeCells count="33">
    <mergeCell ref="E25:G25"/>
    <mergeCell ref="A11:H11"/>
    <mergeCell ref="B21:D21"/>
    <mergeCell ref="E21:G21"/>
    <mergeCell ref="B22:D22"/>
    <mergeCell ref="E22:G22"/>
    <mergeCell ref="B23:D23"/>
    <mergeCell ref="E23:G23"/>
    <mergeCell ref="B19:D19"/>
    <mergeCell ref="E19:G19"/>
    <mergeCell ref="B20:D20"/>
    <mergeCell ref="A1:B1"/>
    <mergeCell ref="A2:C2"/>
    <mergeCell ref="E2:H2"/>
    <mergeCell ref="A3:C3"/>
    <mergeCell ref="E3:H3"/>
    <mergeCell ref="E1:H1"/>
    <mergeCell ref="E4:H4"/>
    <mergeCell ref="A31:E31"/>
    <mergeCell ref="B15:D15"/>
    <mergeCell ref="E15:G15"/>
    <mergeCell ref="A10:H10"/>
    <mergeCell ref="A4:B4"/>
    <mergeCell ref="E20:G20"/>
    <mergeCell ref="B16:D16"/>
    <mergeCell ref="E16:G16"/>
    <mergeCell ref="B17:D17"/>
    <mergeCell ref="E17:G17"/>
    <mergeCell ref="B18:D18"/>
    <mergeCell ref="E18:G18"/>
    <mergeCell ref="B24:D24"/>
    <mergeCell ref="E24:G24"/>
    <mergeCell ref="B25:D2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H36"/>
  <sheetViews>
    <sheetView zoomScaleNormal="100" workbookViewId="0">
      <selection activeCell="E5" sqref="E5"/>
    </sheetView>
  </sheetViews>
  <sheetFormatPr defaultRowHeight="15" x14ac:dyDescent="0.25"/>
  <cols>
    <col min="1" max="1" width="5.85546875" customWidth="1"/>
    <col min="4" max="4" width="16.85546875" customWidth="1"/>
    <col min="7" max="7" width="10.85546875" customWidth="1"/>
    <col min="8" max="8" width="15.425781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147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53"/>
      <c r="B5" s="53"/>
      <c r="F5" s="52"/>
      <c r="G5" s="52"/>
      <c r="H5" s="52"/>
    </row>
    <row r="6" spans="1:8" s="43" customFormat="1" x14ac:dyDescent="0.25">
      <c r="A6" s="53"/>
      <c r="B6" s="53"/>
      <c r="F6" s="52"/>
      <c r="G6" s="52"/>
      <c r="H6" s="52"/>
    </row>
    <row r="7" spans="1:8" s="43" customFormat="1" x14ac:dyDescent="0.25">
      <c r="A7" s="53"/>
      <c r="B7" s="53"/>
      <c r="F7" s="52"/>
      <c r="G7" s="52"/>
      <c r="H7" s="52"/>
    </row>
    <row r="8" spans="1:8" s="43" customFormat="1" x14ac:dyDescent="0.25">
      <c r="A8" s="53"/>
      <c r="B8" s="53"/>
      <c r="F8" s="52"/>
      <c r="G8" s="52"/>
      <c r="H8" s="52"/>
    </row>
    <row r="9" spans="1:8" s="43" customFormat="1" x14ac:dyDescent="0.25">
      <c r="A9" s="53"/>
      <c r="B9" s="53"/>
      <c r="F9" s="52"/>
      <c r="G9" s="52"/>
      <c r="H9" s="52"/>
    </row>
    <row r="10" spans="1:8" ht="15" customHeight="1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53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139" t="s">
        <v>81</v>
      </c>
      <c r="B12" s="139"/>
      <c r="C12" s="139"/>
      <c r="D12" s="139"/>
      <c r="E12" s="139"/>
      <c r="F12" s="139"/>
      <c r="G12" s="139"/>
      <c r="H12" s="139"/>
    </row>
    <row r="13" spans="1:8" ht="15" customHeight="1" x14ac:dyDescent="0.25">
      <c r="A13" s="31"/>
      <c r="B13" s="31"/>
      <c r="C13" s="31"/>
      <c r="D13" s="31"/>
      <c r="E13" s="31"/>
      <c r="F13" s="31"/>
      <c r="G13" s="31"/>
      <c r="H13" s="31"/>
    </row>
    <row r="15" spans="1:8" ht="15" customHeight="1" x14ac:dyDescent="0.25"/>
    <row r="16" spans="1:8" ht="18.75" customHeight="1" x14ac:dyDescent="0.3">
      <c r="A16" s="45" t="s">
        <v>2</v>
      </c>
      <c r="B16" s="135" t="s">
        <v>3</v>
      </c>
      <c r="C16" s="136"/>
      <c r="D16" s="137"/>
      <c r="E16" s="138" t="s">
        <v>61</v>
      </c>
      <c r="F16" s="138"/>
      <c r="G16" s="138"/>
      <c r="H16" s="45" t="s">
        <v>62</v>
      </c>
    </row>
    <row r="17" spans="1:8" ht="18.75" customHeight="1" x14ac:dyDescent="0.3">
      <c r="A17" s="54">
        <v>1</v>
      </c>
      <c r="B17" s="118" t="s">
        <v>17</v>
      </c>
      <c r="C17" s="119"/>
      <c r="D17" s="120"/>
      <c r="E17" s="116"/>
      <c r="F17" s="113"/>
      <c r="G17" s="114"/>
      <c r="H17" s="45"/>
    </row>
    <row r="18" spans="1:8" ht="30" customHeight="1" x14ac:dyDescent="0.3">
      <c r="A18" s="54"/>
      <c r="B18" s="121" t="s">
        <v>124</v>
      </c>
      <c r="C18" s="131"/>
      <c r="D18" s="132"/>
      <c r="E18" s="176" t="s">
        <v>136</v>
      </c>
      <c r="F18" s="177"/>
      <c r="G18" s="178"/>
      <c r="H18" s="35">
        <v>200.32</v>
      </c>
    </row>
    <row r="19" spans="1:8" ht="15" customHeight="1" x14ac:dyDescent="0.25">
      <c r="A19" s="50"/>
      <c r="B19" s="175" t="s">
        <v>33</v>
      </c>
      <c r="C19" s="175"/>
      <c r="D19" s="175"/>
      <c r="E19" s="176" t="s">
        <v>137</v>
      </c>
      <c r="F19" s="177"/>
      <c r="G19" s="178"/>
      <c r="H19" s="35">
        <v>135.19</v>
      </c>
    </row>
    <row r="20" spans="1:8" ht="15" customHeight="1" x14ac:dyDescent="0.25">
      <c r="A20" s="50"/>
      <c r="B20" s="121" t="s">
        <v>139</v>
      </c>
      <c r="C20" s="131"/>
      <c r="D20" s="132"/>
      <c r="E20" s="176" t="s">
        <v>129</v>
      </c>
      <c r="F20" s="177"/>
      <c r="G20" s="178"/>
      <c r="H20" s="35">
        <v>219.33</v>
      </c>
    </row>
    <row r="21" spans="1:8" x14ac:dyDescent="0.25">
      <c r="A21" s="50"/>
      <c r="B21" s="133" t="s">
        <v>27</v>
      </c>
      <c r="C21" s="133"/>
      <c r="D21" s="133"/>
      <c r="E21" s="116"/>
      <c r="F21" s="113"/>
      <c r="G21" s="114"/>
      <c r="H21" s="47">
        <v>12.11</v>
      </c>
    </row>
    <row r="22" spans="1:8" x14ac:dyDescent="0.25">
      <c r="A22" s="50"/>
      <c r="B22" s="210" t="s">
        <v>52</v>
      </c>
      <c r="C22" s="211"/>
      <c r="D22" s="212"/>
      <c r="E22" s="116">
        <v>1100</v>
      </c>
      <c r="F22" s="113"/>
      <c r="G22" s="114"/>
      <c r="H22" s="47">
        <v>1100</v>
      </c>
    </row>
    <row r="23" spans="1:8" ht="18.75" x14ac:dyDescent="0.3">
      <c r="A23" s="54"/>
      <c r="B23" s="111" t="s">
        <v>10</v>
      </c>
      <c r="C23" s="111"/>
      <c r="D23" s="111"/>
      <c r="E23" s="116"/>
      <c r="F23" s="113"/>
      <c r="G23" s="114"/>
      <c r="H23" s="48">
        <f>SUM(H19:H22)</f>
        <v>1466.63</v>
      </c>
    </row>
    <row r="24" spans="1:8" ht="18.75" x14ac:dyDescent="0.3">
      <c r="A24" s="54">
        <v>2</v>
      </c>
      <c r="B24" s="182" t="s">
        <v>11</v>
      </c>
      <c r="C24" s="183"/>
      <c r="D24" s="184"/>
      <c r="E24" s="112">
        <v>0.2</v>
      </c>
      <c r="F24" s="113"/>
      <c r="G24" s="114"/>
      <c r="H24" s="48">
        <f>H23*20/100</f>
        <v>293.32600000000002</v>
      </c>
    </row>
    <row r="25" spans="1:8" x14ac:dyDescent="0.25">
      <c r="A25" s="50"/>
      <c r="B25" s="133" t="s">
        <v>12</v>
      </c>
      <c r="C25" s="133"/>
      <c r="D25" s="133"/>
      <c r="E25" s="112"/>
      <c r="F25" s="113"/>
      <c r="G25" s="114"/>
      <c r="H25" s="47">
        <f>H23+H24</f>
        <v>1759.9560000000001</v>
      </c>
    </row>
    <row r="26" spans="1:8" ht="18.75" x14ac:dyDescent="0.3">
      <c r="A26" s="54">
        <v>3</v>
      </c>
      <c r="B26" s="111" t="s">
        <v>13</v>
      </c>
      <c r="C26" s="111"/>
      <c r="D26" s="111"/>
      <c r="E26" s="112">
        <v>0.15</v>
      </c>
      <c r="F26" s="113"/>
      <c r="G26" s="114"/>
      <c r="H26" s="48">
        <f>H25*20/100</f>
        <v>351.99120000000005</v>
      </c>
    </row>
    <row r="27" spans="1:8" x14ac:dyDescent="0.25">
      <c r="A27" s="50"/>
      <c r="B27" s="115" t="s">
        <v>14</v>
      </c>
      <c r="C27" s="115"/>
      <c r="D27" s="115"/>
      <c r="E27" s="116"/>
      <c r="F27" s="113"/>
      <c r="G27" s="114"/>
      <c r="H27" s="47">
        <f>H25+H26</f>
        <v>2111.9472000000001</v>
      </c>
    </row>
    <row r="28" spans="1:8" ht="18.75" x14ac:dyDescent="0.3">
      <c r="A28" s="51"/>
      <c r="B28" s="128" t="s">
        <v>15</v>
      </c>
      <c r="C28" s="128"/>
      <c r="D28" s="128"/>
      <c r="E28" s="129"/>
      <c r="F28" s="129"/>
      <c r="G28" s="129"/>
      <c r="H28" s="48">
        <f>H23+H24+H26</f>
        <v>2111.9472000000001</v>
      </c>
    </row>
    <row r="32" spans="1:8" s="5" customFormat="1" x14ac:dyDescent="0.25"/>
    <row r="34" spans="1:8" x14ac:dyDescent="0.25">
      <c r="A34" s="127"/>
      <c r="B34" s="127"/>
      <c r="C34" s="127"/>
      <c r="D34" s="127"/>
      <c r="E34" s="127"/>
    </row>
    <row r="35" spans="1:8" ht="18.75" x14ac:dyDescent="0.3">
      <c r="A35" s="12"/>
      <c r="B35" s="12"/>
      <c r="C35" s="12"/>
      <c r="D35" s="13"/>
      <c r="E35" s="14"/>
      <c r="F35" s="14"/>
      <c r="G35" s="13"/>
      <c r="H35" s="13"/>
    </row>
    <row r="36" spans="1:8" ht="18.75" x14ac:dyDescent="0.3">
      <c r="A36" s="12"/>
      <c r="B36" s="12"/>
      <c r="C36" s="12"/>
      <c r="D36" s="13"/>
      <c r="E36" s="14"/>
      <c r="F36" s="14"/>
      <c r="G36" s="13"/>
      <c r="H36" s="13"/>
    </row>
  </sheetData>
  <mergeCells count="38">
    <mergeCell ref="B21:D21"/>
    <mergeCell ref="E21:G21"/>
    <mergeCell ref="B28:D28"/>
    <mergeCell ref="E28:G28"/>
    <mergeCell ref="B27:D27"/>
    <mergeCell ref="E27:G27"/>
    <mergeCell ref="A11:H11"/>
    <mergeCell ref="A12:H12"/>
    <mergeCell ref="B25:D25"/>
    <mergeCell ref="E25:G25"/>
    <mergeCell ref="B26:D26"/>
    <mergeCell ref="E26:G26"/>
    <mergeCell ref="B22:D22"/>
    <mergeCell ref="E22:G22"/>
    <mergeCell ref="B23:D23"/>
    <mergeCell ref="E23:G23"/>
    <mergeCell ref="B19:D19"/>
    <mergeCell ref="E19:G19"/>
    <mergeCell ref="B20:D20"/>
    <mergeCell ref="E20:G20"/>
    <mergeCell ref="B24:D24"/>
    <mergeCell ref="E24:G24"/>
    <mergeCell ref="E1:H1"/>
    <mergeCell ref="E4:H4"/>
    <mergeCell ref="A34:E34"/>
    <mergeCell ref="A1:B1"/>
    <mergeCell ref="A2:C2"/>
    <mergeCell ref="E2:H2"/>
    <mergeCell ref="A3:C3"/>
    <mergeCell ref="E3:H3"/>
    <mergeCell ref="A4:B4"/>
    <mergeCell ref="B16:D16"/>
    <mergeCell ref="E16:G16"/>
    <mergeCell ref="A10:H10"/>
    <mergeCell ref="B17:D17"/>
    <mergeCell ref="E17:G17"/>
    <mergeCell ref="B18:D18"/>
    <mergeCell ref="E18:G18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H39"/>
  <sheetViews>
    <sheetView topLeftCell="A10" zoomScaleNormal="100" workbookViewId="0">
      <selection activeCell="E24" sqref="E24:G24"/>
    </sheetView>
  </sheetViews>
  <sheetFormatPr defaultRowHeight="15" x14ac:dyDescent="0.25"/>
  <cols>
    <col min="4" max="4" width="16.85546875" customWidth="1"/>
    <col min="8" max="8" width="15.710937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147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46"/>
      <c r="B5" s="46"/>
      <c r="F5" s="44"/>
      <c r="G5" s="44"/>
      <c r="H5" s="44"/>
    </row>
    <row r="6" spans="1:8" s="43" customFormat="1" x14ac:dyDescent="0.25">
      <c r="A6" s="46"/>
      <c r="B6" s="46"/>
      <c r="F6" s="44"/>
      <c r="G6" s="44"/>
      <c r="H6" s="44"/>
    </row>
    <row r="7" spans="1:8" s="43" customFormat="1" x14ac:dyDescent="0.25">
      <c r="A7" s="46"/>
      <c r="B7" s="46"/>
      <c r="F7" s="44"/>
      <c r="G7" s="44"/>
      <c r="H7" s="44"/>
    </row>
    <row r="8" spans="1:8" s="43" customFormat="1" x14ac:dyDescent="0.25">
      <c r="A8" s="46"/>
      <c r="B8" s="46"/>
      <c r="F8" s="44"/>
      <c r="G8" s="44"/>
      <c r="H8" s="44"/>
    </row>
    <row r="9" spans="1:8" s="43" customFormat="1" x14ac:dyDescent="0.25">
      <c r="A9" s="46"/>
      <c r="B9" s="46"/>
      <c r="F9" s="44"/>
      <c r="G9" s="44"/>
      <c r="H9" s="44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80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139" t="s">
        <v>79</v>
      </c>
      <c r="B12" s="139"/>
      <c r="C12" s="139"/>
      <c r="D12" s="139"/>
      <c r="E12" s="139"/>
      <c r="F12" s="139"/>
      <c r="G12" s="139"/>
      <c r="H12" s="139"/>
    </row>
    <row r="13" spans="1:8" ht="15" customHeight="1" x14ac:dyDescent="0.25">
      <c r="A13" s="31"/>
      <c r="B13" s="31"/>
      <c r="C13" s="31"/>
      <c r="D13" s="31"/>
      <c r="E13" s="31"/>
      <c r="F13" s="31"/>
      <c r="G13" s="31"/>
      <c r="H13" s="31"/>
    </row>
    <row r="14" spans="1:8" ht="15" customHeight="1" x14ac:dyDescent="0.25">
      <c r="A14" s="31"/>
      <c r="B14" s="31"/>
      <c r="C14" s="31"/>
      <c r="D14" s="31"/>
      <c r="E14" s="31"/>
      <c r="F14" s="31"/>
      <c r="G14" s="31"/>
      <c r="H14" s="31"/>
    </row>
    <row r="16" spans="1:8" ht="18.75" customHeight="1" x14ac:dyDescent="0.3">
      <c r="A16" s="45" t="s">
        <v>2</v>
      </c>
      <c r="B16" s="135" t="s">
        <v>3</v>
      </c>
      <c r="C16" s="136"/>
      <c r="D16" s="137"/>
      <c r="E16" s="138" t="s">
        <v>61</v>
      </c>
      <c r="F16" s="138"/>
      <c r="G16" s="138"/>
      <c r="H16" s="45" t="s">
        <v>62</v>
      </c>
    </row>
    <row r="17" spans="1:8" ht="18.75" customHeight="1" x14ac:dyDescent="0.3">
      <c r="A17" s="49">
        <v>1</v>
      </c>
      <c r="B17" s="118" t="s">
        <v>17</v>
      </c>
      <c r="C17" s="119"/>
      <c r="D17" s="120"/>
      <c r="E17" s="116"/>
      <c r="F17" s="113"/>
      <c r="G17" s="114"/>
      <c r="H17" s="45"/>
    </row>
    <row r="18" spans="1:8" s="43" customFormat="1" ht="30" customHeight="1" x14ac:dyDescent="0.3">
      <c r="A18" s="49"/>
      <c r="B18" s="121" t="s">
        <v>126</v>
      </c>
      <c r="C18" s="131"/>
      <c r="D18" s="132"/>
      <c r="E18" s="176" t="s">
        <v>136</v>
      </c>
      <c r="F18" s="177"/>
      <c r="G18" s="178"/>
      <c r="H18" s="35">
        <v>200.32</v>
      </c>
    </row>
    <row r="19" spans="1:8" x14ac:dyDescent="0.25">
      <c r="A19" s="50"/>
      <c r="B19" s="175" t="s">
        <v>33</v>
      </c>
      <c r="C19" s="175"/>
      <c r="D19" s="175"/>
      <c r="E19" s="176" t="s">
        <v>137</v>
      </c>
      <c r="F19" s="177"/>
      <c r="G19" s="178"/>
      <c r="H19" s="35">
        <v>135.19</v>
      </c>
    </row>
    <row r="20" spans="1:8" ht="15" customHeight="1" x14ac:dyDescent="0.25">
      <c r="A20" s="50"/>
      <c r="B20" s="121" t="s">
        <v>139</v>
      </c>
      <c r="C20" s="131"/>
      <c r="D20" s="132"/>
      <c r="E20" s="176" t="s">
        <v>129</v>
      </c>
      <c r="F20" s="177"/>
      <c r="G20" s="178"/>
      <c r="H20" s="35">
        <v>219.33</v>
      </c>
    </row>
    <row r="21" spans="1:8" ht="15" customHeight="1" x14ac:dyDescent="0.25">
      <c r="A21" s="50"/>
      <c r="B21" s="133" t="s">
        <v>27</v>
      </c>
      <c r="C21" s="133"/>
      <c r="D21" s="133"/>
      <c r="E21" s="116"/>
      <c r="F21" s="113"/>
      <c r="G21" s="114"/>
      <c r="H21" s="47">
        <v>12.11</v>
      </c>
    </row>
    <row r="22" spans="1:8" ht="15" customHeight="1" x14ac:dyDescent="0.25">
      <c r="A22" s="50"/>
      <c r="B22" s="210" t="s">
        <v>52</v>
      </c>
      <c r="C22" s="211"/>
      <c r="D22" s="212"/>
      <c r="E22" s="116" t="s">
        <v>150</v>
      </c>
      <c r="F22" s="113"/>
      <c r="G22" s="114"/>
      <c r="H22" s="47">
        <v>550</v>
      </c>
    </row>
    <row r="23" spans="1:8" ht="18.75" x14ac:dyDescent="0.3">
      <c r="A23" s="49"/>
      <c r="B23" s="111" t="s">
        <v>10</v>
      </c>
      <c r="C23" s="111"/>
      <c r="D23" s="111"/>
      <c r="E23" s="116"/>
      <c r="F23" s="113"/>
      <c r="G23" s="114"/>
      <c r="H23" s="48">
        <f>SUM(H19:H22)</f>
        <v>916.63</v>
      </c>
    </row>
    <row r="24" spans="1:8" ht="18.75" x14ac:dyDescent="0.3">
      <c r="A24" s="49">
        <v>2</v>
      </c>
      <c r="B24" s="182" t="s">
        <v>11</v>
      </c>
      <c r="C24" s="183"/>
      <c r="D24" s="184"/>
      <c r="E24" s="112">
        <v>0.2</v>
      </c>
      <c r="F24" s="113"/>
      <c r="G24" s="114"/>
      <c r="H24" s="48">
        <f>H23*20/100</f>
        <v>183.32599999999999</v>
      </c>
    </row>
    <row r="25" spans="1:8" x14ac:dyDescent="0.25">
      <c r="A25" s="50"/>
      <c r="B25" s="133" t="s">
        <v>12</v>
      </c>
      <c r="C25" s="133"/>
      <c r="D25" s="133"/>
      <c r="E25" s="112"/>
      <c r="F25" s="113"/>
      <c r="G25" s="114"/>
      <c r="H25" s="47">
        <f>H23+H24</f>
        <v>1099.9559999999999</v>
      </c>
    </row>
    <row r="26" spans="1:8" ht="18.75" x14ac:dyDescent="0.3">
      <c r="A26" s="49">
        <v>3</v>
      </c>
      <c r="B26" s="111" t="s">
        <v>13</v>
      </c>
      <c r="C26" s="111"/>
      <c r="D26" s="111"/>
      <c r="E26" s="112">
        <v>0.15</v>
      </c>
      <c r="F26" s="113"/>
      <c r="G26" s="114"/>
      <c r="H26" s="48">
        <f>H25*20/100</f>
        <v>219.99119999999999</v>
      </c>
    </row>
    <row r="27" spans="1:8" x14ac:dyDescent="0.25">
      <c r="A27" s="50"/>
      <c r="B27" s="115" t="s">
        <v>14</v>
      </c>
      <c r="C27" s="115"/>
      <c r="D27" s="115"/>
      <c r="E27" s="116"/>
      <c r="F27" s="113"/>
      <c r="G27" s="114"/>
      <c r="H27" s="47">
        <f>H25+H26</f>
        <v>1319.9471999999998</v>
      </c>
    </row>
    <row r="28" spans="1:8" ht="18.75" x14ac:dyDescent="0.3">
      <c r="A28" s="51"/>
      <c r="B28" s="128" t="s">
        <v>15</v>
      </c>
      <c r="C28" s="128"/>
      <c r="D28" s="128"/>
      <c r="E28" s="129"/>
      <c r="F28" s="129"/>
      <c r="G28" s="129"/>
      <c r="H28" s="48">
        <f>H23+H24+H26</f>
        <v>1319.9471999999998</v>
      </c>
    </row>
    <row r="30" spans="1:8" ht="15" customHeight="1" x14ac:dyDescent="0.25"/>
    <row r="31" spans="1:8" ht="15" customHeight="1" x14ac:dyDescent="0.25"/>
    <row r="33" spans="1:8" ht="15" customHeight="1" x14ac:dyDescent="0.25"/>
    <row r="34" spans="1:8" x14ac:dyDescent="0.25">
      <c r="A34" s="127"/>
      <c r="B34" s="127"/>
      <c r="C34" s="127"/>
      <c r="D34" s="127"/>
      <c r="E34" s="127"/>
    </row>
    <row r="38" spans="1:8" ht="18.75" x14ac:dyDescent="0.3">
      <c r="A38" s="12"/>
      <c r="B38" s="12"/>
      <c r="C38" s="12"/>
      <c r="D38" s="13"/>
      <c r="E38" s="14"/>
      <c r="F38" s="14"/>
      <c r="G38" s="13"/>
      <c r="H38" s="13"/>
    </row>
    <row r="39" spans="1:8" ht="18.75" x14ac:dyDescent="0.3">
      <c r="A39" s="12"/>
      <c r="B39" s="12"/>
      <c r="C39" s="12"/>
      <c r="D39" s="13"/>
      <c r="E39" s="14"/>
      <c r="F39" s="14"/>
      <c r="G39" s="13"/>
      <c r="H39" s="13"/>
    </row>
  </sheetData>
  <mergeCells count="38">
    <mergeCell ref="A1:B1"/>
    <mergeCell ref="A2:C2"/>
    <mergeCell ref="E2:H2"/>
    <mergeCell ref="A3:C3"/>
    <mergeCell ref="E3:H3"/>
    <mergeCell ref="E1:H1"/>
    <mergeCell ref="A4:B4"/>
    <mergeCell ref="B16:D16"/>
    <mergeCell ref="E16:G16"/>
    <mergeCell ref="A11:H11"/>
    <mergeCell ref="A10:H10"/>
    <mergeCell ref="A12:H12"/>
    <mergeCell ref="E4:H4"/>
    <mergeCell ref="A34:E34"/>
    <mergeCell ref="B17:D17"/>
    <mergeCell ref="E17:G17"/>
    <mergeCell ref="B19:D19"/>
    <mergeCell ref="E19:G19"/>
    <mergeCell ref="B20:D20"/>
    <mergeCell ref="E20:G20"/>
    <mergeCell ref="B18:D18"/>
    <mergeCell ref="E18:G18"/>
    <mergeCell ref="B21:D21"/>
    <mergeCell ref="E21:G21"/>
    <mergeCell ref="B22:D22"/>
    <mergeCell ref="E22:G22"/>
    <mergeCell ref="B23:D23"/>
    <mergeCell ref="E23:G23"/>
    <mergeCell ref="B24:D24"/>
    <mergeCell ref="B27:D27"/>
    <mergeCell ref="E27:G27"/>
    <mergeCell ref="B28:D28"/>
    <mergeCell ref="E28:G28"/>
    <mergeCell ref="E24:G24"/>
    <mergeCell ref="B25:D25"/>
    <mergeCell ref="E25:G25"/>
    <mergeCell ref="B26:D26"/>
    <mergeCell ref="E26:G2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H37"/>
  <sheetViews>
    <sheetView zoomScaleNormal="100" workbookViewId="0">
      <selection activeCell="E5" sqref="E5"/>
    </sheetView>
  </sheetViews>
  <sheetFormatPr defaultRowHeight="15" x14ac:dyDescent="0.25"/>
  <cols>
    <col min="1" max="1" width="8.28515625" customWidth="1"/>
    <col min="4" max="4" width="14.85546875" customWidth="1"/>
    <col min="7" max="7" width="9.28515625" bestFit="1" customWidth="1"/>
    <col min="8" max="8" width="15.285156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s="43" customFormat="1" x14ac:dyDescent="0.25">
      <c r="A5" s="46"/>
      <c r="B5" s="46"/>
      <c r="F5" s="44"/>
      <c r="G5" s="44"/>
      <c r="H5" s="44"/>
    </row>
    <row r="6" spans="1:8" s="43" customFormat="1" x14ac:dyDescent="0.25">
      <c r="A6" s="46"/>
      <c r="B6" s="46"/>
      <c r="F6" s="44"/>
      <c r="G6" s="44"/>
      <c r="H6" s="44"/>
    </row>
    <row r="7" spans="1:8" s="43" customFormat="1" x14ac:dyDescent="0.25">
      <c r="A7" s="46"/>
      <c r="B7" s="46"/>
      <c r="F7" s="44"/>
      <c r="G7" s="44"/>
      <c r="H7" s="44"/>
    </row>
    <row r="8" spans="1:8" s="43" customFormat="1" x14ac:dyDescent="0.25">
      <c r="A8" s="46"/>
      <c r="B8" s="46"/>
      <c r="F8" s="44"/>
      <c r="G8" s="44"/>
      <c r="H8" s="44"/>
    </row>
    <row r="9" spans="1:8" s="43" customFormat="1" x14ac:dyDescent="0.25">
      <c r="A9" s="46"/>
      <c r="B9" s="46"/>
      <c r="F9" s="44"/>
      <c r="G9" s="44"/>
      <c r="H9" s="44"/>
    </row>
    <row r="10" spans="1:8" ht="15" customHeight="1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58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3">
      <c r="A12" s="117" t="s">
        <v>78</v>
      </c>
      <c r="B12" s="117"/>
      <c r="C12" s="117"/>
      <c r="D12" s="117"/>
      <c r="E12" s="117"/>
      <c r="F12" s="117"/>
      <c r="G12" s="117"/>
      <c r="H12" s="117"/>
    </row>
    <row r="13" spans="1:8" ht="15" customHeight="1" x14ac:dyDescent="0.25"/>
    <row r="14" spans="1:8" s="43" customFormat="1" ht="15" customHeight="1" x14ac:dyDescent="0.25"/>
    <row r="15" spans="1:8" ht="15" customHeight="1" x14ac:dyDescent="0.25"/>
    <row r="16" spans="1:8" ht="18.75" customHeight="1" x14ac:dyDescent="0.3">
      <c r="A16" s="45" t="s">
        <v>2</v>
      </c>
      <c r="B16" s="135" t="s">
        <v>3</v>
      </c>
      <c r="C16" s="136"/>
      <c r="D16" s="137"/>
      <c r="E16" s="138" t="s">
        <v>61</v>
      </c>
      <c r="F16" s="138"/>
      <c r="G16" s="138"/>
      <c r="H16" s="45" t="s">
        <v>62</v>
      </c>
    </row>
    <row r="17" spans="1:8" ht="18.75" customHeight="1" x14ac:dyDescent="0.3">
      <c r="A17" s="49">
        <v>1</v>
      </c>
      <c r="B17" s="118" t="s">
        <v>17</v>
      </c>
      <c r="C17" s="119"/>
      <c r="D17" s="120"/>
      <c r="E17" s="116"/>
      <c r="F17" s="113"/>
      <c r="G17" s="114"/>
      <c r="H17" s="45"/>
    </row>
    <row r="18" spans="1:8" ht="15" customHeight="1" x14ac:dyDescent="0.25">
      <c r="A18" s="50"/>
      <c r="B18" s="175" t="s">
        <v>33</v>
      </c>
      <c r="C18" s="175"/>
      <c r="D18" s="175"/>
      <c r="E18" s="176" t="s">
        <v>137</v>
      </c>
      <c r="F18" s="177"/>
      <c r="G18" s="178"/>
      <c r="H18" s="35">
        <v>135.19</v>
      </c>
    </row>
    <row r="19" spans="1:8" s="43" customFormat="1" x14ac:dyDescent="0.25">
      <c r="A19" s="50"/>
      <c r="B19" s="121" t="s">
        <v>139</v>
      </c>
      <c r="C19" s="131"/>
      <c r="D19" s="132"/>
      <c r="E19" s="176" t="s">
        <v>129</v>
      </c>
      <c r="F19" s="177"/>
      <c r="G19" s="178"/>
      <c r="H19" s="35">
        <v>219.33</v>
      </c>
    </row>
    <row r="20" spans="1:8" x14ac:dyDescent="0.25">
      <c r="A20" s="50"/>
      <c r="B20" s="133" t="s">
        <v>27</v>
      </c>
      <c r="C20" s="133"/>
      <c r="D20" s="133"/>
      <c r="E20" s="116"/>
      <c r="F20" s="113"/>
      <c r="G20" s="114"/>
      <c r="H20" s="47">
        <v>14.5</v>
      </c>
    </row>
    <row r="21" spans="1:8" s="43" customFormat="1" x14ac:dyDescent="0.25">
      <c r="A21" s="50"/>
      <c r="B21" s="210" t="s">
        <v>52</v>
      </c>
      <c r="C21" s="211"/>
      <c r="D21" s="212"/>
      <c r="E21" s="116" t="s">
        <v>149</v>
      </c>
      <c r="F21" s="113"/>
      <c r="G21" s="114"/>
      <c r="H21" s="47">
        <v>733.33</v>
      </c>
    </row>
    <row r="22" spans="1:8" ht="18.75" x14ac:dyDescent="0.3">
      <c r="A22" s="49"/>
      <c r="B22" s="111" t="s">
        <v>10</v>
      </c>
      <c r="C22" s="111"/>
      <c r="D22" s="111"/>
      <c r="E22" s="116"/>
      <c r="F22" s="113"/>
      <c r="G22" s="114"/>
      <c r="H22" s="48">
        <f>SUM(H18:H21)</f>
        <v>1102.3499999999999</v>
      </c>
    </row>
    <row r="23" spans="1:8" ht="18.75" x14ac:dyDescent="0.3">
      <c r="A23" s="49">
        <v>2</v>
      </c>
      <c r="B23" s="182" t="s">
        <v>11</v>
      </c>
      <c r="C23" s="183"/>
      <c r="D23" s="184"/>
      <c r="E23" s="112">
        <v>0.2</v>
      </c>
      <c r="F23" s="113"/>
      <c r="G23" s="114"/>
      <c r="H23" s="48">
        <f>H22*20/100</f>
        <v>220.47</v>
      </c>
    </row>
    <row r="24" spans="1:8" x14ac:dyDescent="0.25">
      <c r="A24" s="50"/>
      <c r="B24" s="133" t="s">
        <v>12</v>
      </c>
      <c r="C24" s="133"/>
      <c r="D24" s="133"/>
      <c r="E24" s="112"/>
      <c r="F24" s="113"/>
      <c r="G24" s="114"/>
      <c r="H24" s="47">
        <f>H22+H23</f>
        <v>1322.82</v>
      </c>
    </row>
    <row r="25" spans="1:8" ht="18.75" x14ac:dyDescent="0.3">
      <c r="A25" s="49">
        <v>3</v>
      </c>
      <c r="B25" s="111" t="s">
        <v>13</v>
      </c>
      <c r="C25" s="111"/>
      <c r="D25" s="111"/>
      <c r="E25" s="112">
        <v>0.15</v>
      </c>
      <c r="F25" s="113"/>
      <c r="G25" s="114"/>
      <c r="H25" s="48">
        <f>H24*20/100</f>
        <v>264.56399999999996</v>
      </c>
    </row>
    <row r="26" spans="1:8" x14ac:dyDescent="0.25">
      <c r="A26" s="50"/>
      <c r="B26" s="115" t="s">
        <v>14</v>
      </c>
      <c r="C26" s="115"/>
      <c r="D26" s="115"/>
      <c r="E26" s="116"/>
      <c r="F26" s="113"/>
      <c r="G26" s="114"/>
      <c r="H26" s="47">
        <f>H24+H25</f>
        <v>1587.384</v>
      </c>
    </row>
    <row r="27" spans="1:8" ht="18.75" x14ac:dyDescent="0.3">
      <c r="A27" s="51"/>
      <c r="B27" s="128" t="s">
        <v>15</v>
      </c>
      <c r="C27" s="128"/>
      <c r="D27" s="128"/>
      <c r="E27" s="129"/>
      <c r="F27" s="129"/>
      <c r="G27" s="129"/>
      <c r="H27" s="48">
        <f>H22+H23+H25</f>
        <v>1587.384</v>
      </c>
    </row>
    <row r="29" spans="1:8" ht="15" customHeight="1" x14ac:dyDescent="0.25"/>
    <row r="31" spans="1:8" ht="15" customHeight="1" x14ac:dyDescent="0.25"/>
    <row r="33" spans="1:8" x14ac:dyDescent="0.25">
      <c r="A33" s="127"/>
      <c r="B33" s="127"/>
      <c r="C33" s="127"/>
      <c r="D33" s="127"/>
      <c r="E33" s="127"/>
    </row>
    <row r="36" spans="1:8" ht="18.75" x14ac:dyDescent="0.3">
      <c r="A36" s="12"/>
      <c r="B36" s="12"/>
      <c r="C36" s="12"/>
      <c r="D36" s="13"/>
      <c r="E36" s="14"/>
      <c r="F36" s="14"/>
      <c r="G36" s="13"/>
      <c r="H36" s="13"/>
    </row>
    <row r="37" spans="1:8" ht="18.75" x14ac:dyDescent="0.3">
      <c r="A37" s="12"/>
      <c r="B37" s="12"/>
      <c r="C37" s="12"/>
      <c r="D37" s="13"/>
      <c r="E37" s="14"/>
      <c r="F37" s="14"/>
      <c r="G37" s="13"/>
      <c r="H37" s="13"/>
    </row>
  </sheetData>
  <mergeCells count="36">
    <mergeCell ref="A33:E33"/>
    <mergeCell ref="E25:G25"/>
    <mergeCell ref="B26:D26"/>
    <mergeCell ref="E26:G26"/>
    <mergeCell ref="B20:D20"/>
    <mergeCell ref="E20:G20"/>
    <mergeCell ref="B22:D22"/>
    <mergeCell ref="E22:G22"/>
    <mergeCell ref="E23:G23"/>
    <mergeCell ref="B27:D27"/>
    <mergeCell ref="E27:G27"/>
    <mergeCell ref="B25:D25"/>
    <mergeCell ref="B21:D21"/>
    <mergeCell ref="E21:G21"/>
    <mergeCell ref="B24:D24"/>
    <mergeCell ref="E24:G24"/>
    <mergeCell ref="B23:D23"/>
    <mergeCell ref="B16:D16"/>
    <mergeCell ref="E16:G16"/>
    <mergeCell ref="A4:B4"/>
    <mergeCell ref="A1:B1"/>
    <mergeCell ref="B19:D19"/>
    <mergeCell ref="E19:G19"/>
    <mergeCell ref="B17:D17"/>
    <mergeCell ref="E17:G17"/>
    <mergeCell ref="B18:D18"/>
    <mergeCell ref="E18:G18"/>
    <mergeCell ref="E1:H1"/>
    <mergeCell ref="E4:H4"/>
    <mergeCell ref="A11:H11"/>
    <mergeCell ref="A12:H12"/>
    <mergeCell ref="A10:H10"/>
    <mergeCell ref="A2:C2"/>
    <mergeCell ref="E2:H2"/>
    <mergeCell ref="A3:C3"/>
    <mergeCell ref="E3:H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C00000"/>
  </sheetPr>
  <dimension ref="A1:H30"/>
  <sheetViews>
    <sheetView workbookViewId="0">
      <selection activeCell="E18" sqref="E18:G18"/>
    </sheetView>
  </sheetViews>
  <sheetFormatPr defaultRowHeight="15" x14ac:dyDescent="0.25"/>
  <cols>
    <col min="1" max="1" width="7.7109375" customWidth="1"/>
    <col min="4" max="4" width="16.5703125" customWidth="1"/>
    <col min="8" max="8" width="16.140625" customWidth="1"/>
    <col min="9" max="9" width="12.285156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134</v>
      </c>
      <c r="F4" s="134"/>
      <c r="G4" s="134"/>
      <c r="H4" s="134"/>
    </row>
    <row r="5" spans="1:8" s="43" customFormat="1" x14ac:dyDescent="0.25">
      <c r="A5" s="46"/>
      <c r="B5" s="46"/>
      <c r="F5" s="44"/>
      <c r="G5" s="44"/>
      <c r="H5" s="44"/>
    </row>
    <row r="6" spans="1:8" s="43" customFormat="1" x14ac:dyDescent="0.25">
      <c r="A6" s="46"/>
      <c r="B6" s="46"/>
      <c r="F6" s="44"/>
      <c r="G6" s="44"/>
      <c r="H6" s="44"/>
    </row>
    <row r="7" spans="1:8" s="43" customFormat="1" x14ac:dyDescent="0.25">
      <c r="A7" s="46"/>
      <c r="B7" s="46"/>
      <c r="F7" s="44"/>
      <c r="G7" s="44"/>
      <c r="H7" s="44"/>
    </row>
    <row r="8" spans="1:8" s="43" customFormat="1" x14ac:dyDescent="0.25">
      <c r="A8" s="46"/>
      <c r="B8" s="46"/>
      <c r="F8" s="44"/>
      <c r="G8" s="44"/>
      <c r="H8" s="44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59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B12" s="32"/>
      <c r="C12" s="32"/>
      <c r="D12" s="32"/>
      <c r="E12" s="32"/>
      <c r="F12" s="32"/>
    </row>
    <row r="13" spans="1:8" ht="15" customHeight="1" x14ac:dyDescent="0.25">
      <c r="B13" s="32"/>
      <c r="C13" s="32"/>
      <c r="D13" s="32"/>
      <c r="E13" s="32"/>
      <c r="F13" s="32"/>
    </row>
    <row r="15" spans="1:8" ht="18.75" customHeight="1" x14ac:dyDescent="0.3">
      <c r="A15" s="3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3" t="s">
        <v>62</v>
      </c>
    </row>
    <row r="16" spans="1:8" ht="18.75" customHeight="1" x14ac:dyDescent="0.3">
      <c r="A16" s="39">
        <v>1</v>
      </c>
      <c r="B16" s="118" t="s">
        <v>17</v>
      </c>
      <c r="C16" s="119"/>
      <c r="D16" s="120"/>
      <c r="E16" s="116"/>
      <c r="F16" s="113"/>
      <c r="G16" s="114"/>
      <c r="H16" s="3"/>
    </row>
    <row r="17" spans="1:8" ht="15" customHeight="1" x14ac:dyDescent="0.25">
      <c r="A17" s="29"/>
      <c r="B17" s="175" t="s">
        <v>65</v>
      </c>
      <c r="C17" s="175"/>
      <c r="D17" s="175"/>
      <c r="E17" s="116" t="s">
        <v>110</v>
      </c>
      <c r="F17" s="113"/>
      <c r="G17" s="114"/>
      <c r="H17" s="20">
        <f>613.05/60*30</f>
        <v>306.52499999999998</v>
      </c>
    </row>
    <row r="18" spans="1:8" x14ac:dyDescent="0.25">
      <c r="A18" s="29"/>
      <c r="B18" s="133" t="s">
        <v>23</v>
      </c>
      <c r="C18" s="133"/>
      <c r="D18" s="133"/>
      <c r="E18" s="116" t="s">
        <v>119</v>
      </c>
      <c r="F18" s="113"/>
      <c r="G18" s="114"/>
      <c r="H18" s="20">
        <f>41.77*2</f>
        <v>83.54</v>
      </c>
    </row>
    <row r="19" spans="1:8" ht="18.75" customHeight="1" x14ac:dyDescent="0.3">
      <c r="A19" s="39"/>
      <c r="B19" s="111" t="s">
        <v>10</v>
      </c>
      <c r="C19" s="111"/>
      <c r="D19" s="111"/>
      <c r="E19" s="116"/>
      <c r="F19" s="113"/>
      <c r="G19" s="114"/>
      <c r="H19" s="21">
        <f>SUM(H17:H18)</f>
        <v>390.065</v>
      </c>
    </row>
    <row r="20" spans="1:8" ht="18.75" customHeight="1" x14ac:dyDescent="0.3">
      <c r="A20" s="39">
        <v>2</v>
      </c>
      <c r="B20" s="182" t="s">
        <v>11</v>
      </c>
      <c r="C20" s="183"/>
      <c r="D20" s="184"/>
      <c r="E20" s="112">
        <v>0.2</v>
      </c>
      <c r="F20" s="113"/>
      <c r="G20" s="114"/>
      <c r="H20" s="21">
        <f>H19*20/100</f>
        <v>78.013000000000005</v>
      </c>
    </row>
    <row r="21" spans="1:8" x14ac:dyDescent="0.25">
      <c r="A21" s="29"/>
      <c r="B21" s="133" t="s">
        <v>12</v>
      </c>
      <c r="C21" s="133"/>
      <c r="D21" s="133"/>
      <c r="E21" s="112"/>
      <c r="F21" s="113"/>
      <c r="G21" s="114"/>
      <c r="H21" s="20">
        <f>H19+H20</f>
        <v>468.07799999999997</v>
      </c>
    </row>
    <row r="22" spans="1:8" ht="18.75" x14ac:dyDescent="0.3">
      <c r="A22" s="39">
        <v>3</v>
      </c>
      <c r="B22" s="111" t="s">
        <v>13</v>
      </c>
      <c r="C22" s="111"/>
      <c r="D22" s="111"/>
      <c r="E22" s="112">
        <v>0.15</v>
      </c>
      <c r="F22" s="113"/>
      <c r="G22" s="114"/>
      <c r="H22" s="21">
        <f>H21*20/100</f>
        <v>93.615600000000001</v>
      </c>
    </row>
    <row r="23" spans="1:8" x14ac:dyDescent="0.25">
      <c r="A23" s="29"/>
      <c r="B23" s="115" t="s">
        <v>14</v>
      </c>
      <c r="C23" s="115"/>
      <c r="D23" s="115"/>
      <c r="E23" s="116"/>
      <c r="F23" s="113"/>
      <c r="G23" s="114"/>
      <c r="H23" s="20">
        <f>H21+H22</f>
        <v>561.69359999999995</v>
      </c>
    </row>
    <row r="24" spans="1:8" ht="18.75" x14ac:dyDescent="0.3">
      <c r="A24" s="30"/>
      <c r="B24" s="128" t="s">
        <v>15</v>
      </c>
      <c r="C24" s="128"/>
      <c r="D24" s="128"/>
      <c r="E24" s="129"/>
      <c r="F24" s="129"/>
      <c r="G24" s="129"/>
      <c r="H24" s="21">
        <f>H19+H20+H22</f>
        <v>561.69359999999995</v>
      </c>
    </row>
    <row r="25" spans="1:8" ht="15" customHeight="1" x14ac:dyDescent="0.25"/>
    <row r="28" spans="1:8" ht="15" customHeight="1" x14ac:dyDescent="0.25"/>
    <row r="30" spans="1:8" x14ac:dyDescent="0.25">
      <c r="A30" s="127"/>
      <c r="B30" s="127"/>
      <c r="C30" s="127"/>
      <c r="D30" s="127"/>
      <c r="E30" s="127"/>
    </row>
  </sheetData>
  <mergeCells count="31">
    <mergeCell ref="A11:H11"/>
    <mergeCell ref="A10:H10"/>
    <mergeCell ref="B22:D22"/>
    <mergeCell ref="E22:G22"/>
    <mergeCell ref="B23:D23"/>
    <mergeCell ref="E23:G23"/>
    <mergeCell ref="B16:D16"/>
    <mergeCell ref="E16:G16"/>
    <mergeCell ref="B17:D17"/>
    <mergeCell ref="E17:G17"/>
    <mergeCell ref="B18:D18"/>
    <mergeCell ref="E18:G18"/>
    <mergeCell ref="B15:D15"/>
    <mergeCell ref="E15:G15"/>
    <mergeCell ref="A30:E30"/>
    <mergeCell ref="B24:D24"/>
    <mergeCell ref="E24:G24"/>
    <mergeCell ref="B19:D19"/>
    <mergeCell ref="E19:G19"/>
    <mergeCell ref="B20:D20"/>
    <mergeCell ref="E20:G20"/>
    <mergeCell ref="B21:D21"/>
    <mergeCell ref="E21:G21"/>
    <mergeCell ref="E4:H4"/>
    <mergeCell ref="A1:B1"/>
    <mergeCell ref="A2:C2"/>
    <mergeCell ref="E2:H2"/>
    <mergeCell ref="A3:C3"/>
    <mergeCell ref="E3:H3"/>
    <mergeCell ref="E1:H1"/>
    <mergeCell ref="A4:B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</sheetPr>
  <dimension ref="A1:I32"/>
  <sheetViews>
    <sheetView zoomScaleNormal="100" workbookViewId="0">
      <selection activeCell="E5" sqref="E5"/>
    </sheetView>
  </sheetViews>
  <sheetFormatPr defaultRowHeight="15" x14ac:dyDescent="0.25"/>
  <cols>
    <col min="1" max="1" width="8.140625" style="43" bestFit="1" customWidth="1"/>
    <col min="2" max="3" width="9.140625" style="43"/>
    <col min="4" max="4" width="17.140625" style="43" customWidth="1"/>
    <col min="5" max="5" width="10.28515625" style="43" bestFit="1" customWidth="1"/>
    <col min="6" max="6" width="9.140625" style="43"/>
    <col min="7" max="7" width="8.42578125" style="43" customWidth="1"/>
    <col min="8" max="8" width="15.5703125" style="43" bestFit="1" customWidth="1"/>
    <col min="9" max="9" width="9.7109375" style="43" customWidth="1"/>
    <col min="10" max="16384" width="9.140625" style="43"/>
  </cols>
  <sheetData>
    <row r="1" spans="1:9" x14ac:dyDescent="0.25">
      <c r="A1" s="127"/>
      <c r="B1" s="127"/>
      <c r="C1" s="127"/>
      <c r="E1" s="134" t="s">
        <v>1</v>
      </c>
      <c r="F1" s="134"/>
      <c r="G1" s="134"/>
      <c r="H1" s="134"/>
    </row>
    <row r="2" spans="1:9" x14ac:dyDescent="0.25">
      <c r="A2" s="127"/>
      <c r="B2" s="127"/>
      <c r="C2" s="127"/>
      <c r="D2" s="127"/>
      <c r="E2" s="134" t="s">
        <v>105</v>
      </c>
      <c r="F2" s="134"/>
      <c r="G2" s="134"/>
      <c r="H2" s="134"/>
    </row>
    <row r="3" spans="1:9" x14ac:dyDescent="0.25">
      <c r="A3" s="127"/>
      <c r="B3" s="127"/>
      <c r="C3" s="127"/>
      <c r="D3" s="127"/>
      <c r="E3" s="134" t="s">
        <v>142</v>
      </c>
      <c r="F3" s="134"/>
      <c r="G3" s="134"/>
      <c r="H3" s="134"/>
    </row>
    <row r="4" spans="1:9" x14ac:dyDescent="0.25">
      <c r="A4" s="127"/>
      <c r="B4" s="127"/>
      <c r="C4" s="127"/>
      <c r="E4" s="134" t="s">
        <v>169</v>
      </c>
      <c r="F4" s="134"/>
      <c r="G4" s="134"/>
      <c r="H4" s="134"/>
    </row>
    <row r="5" spans="1:9" x14ac:dyDescent="0.25">
      <c r="A5" s="73"/>
      <c r="B5" s="73"/>
      <c r="C5" s="73"/>
      <c r="G5" s="74"/>
      <c r="H5" s="74"/>
      <c r="I5" s="74"/>
    </row>
    <row r="6" spans="1:9" x14ac:dyDescent="0.25">
      <c r="A6" s="73"/>
      <c r="B6" s="73"/>
      <c r="C6" s="73"/>
      <c r="G6" s="74"/>
      <c r="H6" s="74"/>
      <c r="I6" s="74"/>
    </row>
    <row r="7" spans="1:9" x14ac:dyDescent="0.25">
      <c r="A7" s="73"/>
      <c r="B7" s="73"/>
      <c r="C7" s="73"/>
      <c r="G7" s="74"/>
      <c r="H7" s="74"/>
      <c r="I7" s="74"/>
    </row>
    <row r="8" spans="1:9" x14ac:dyDescent="0.25">
      <c r="A8" s="73"/>
      <c r="B8" s="73"/>
      <c r="C8" s="73"/>
      <c r="G8" s="74"/>
      <c r="H8" s="74"/>
      <c r="I8" s="74"/>
    </row>
    <row r="10" spans="1:9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9" ht="15" customHeight="1" x14ac:dyDescent="0.25">
      <c r="A11" s="139" t="s">
        <v>101</v>
      </c>
      <c r="B11" s="139"/>
      <c r="C11" s="139"/>
      <c r="D11" s="139"/>
      <c r="E11" s="139"/>
      <c r="F11" s="139"/>
      <c r="G11" s="139"/>
      <c r="H11" s="139"/>
    </row>
    <row r="12" spans="1:9" ht="15" customHeight="1" x14ac:dyDescent="0.25">
      <c r="C12" s="76"/>
      <c r="D12" s="76"/>
      <c r="E12" s="76"/>
      <c r="F12" s="76"/>
      <c r="G12" s="76"/>
    </row>
    <row r="14" spans="1:9" ht="15" customHeight="1" x14ac:dyDescent="0.25"/>
    <row r="15" spans="1:9" s="8" customFormat="1" ht="18.75" customHeight="1" x14ac:dyDescent="0.3">
      <c r="A15" s="45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45" t="s">
        <v>62</v>
      </c>
    </row>
    <row r="16" spans="1:9" ht="18.75" customHeight="1" x14ac:dyDescent="0.3">
      <c r="A16" s="75">
        <v>1</v>
      </c>
      <c r="B16" s="118" t="s">
        <v>17</v>
      </c>
      <c r="C16" s="119"/>
      <c r="D16" s="120"/>
      <c r="E16" s="116"/>
      <c r="F16" s="113"/>
      <c r="G16" s="114"/>
      <c r="H16" s="45"/>
    </row>
    <row r="17" spans="1:8" x14ac:dyDescent="0.25">
      <c r="A17" s="50"/>
      <c r="B17" s="175" t="s">
        <v>127</v>
      </c>
      <c r="C17" s="175"/>
      <c r="D17" s="175"/>
      <c r="E17" s="176" t="s">
        <v>130</v>
      </c>
      <c r="F17" s="177"/>
      <c r="G17" s="178"/>
      <c r="H17" s="35">
        <v>155</v>
      </c>
    </row>
    <row r="18" spans="1:8" x14ac:dyDescent="0.25">
      <c r="A18" s="50"/>
      <c r="B18" s="185" t="s">
        <v>102</v>
      </c>
      <c r="C18" s="186"/>
      <c r="D18" s="187"/>
      <c r="E18" s="116" t="s">
        <v>151</v>
      </c>
      <c r="F18" s="113"/>
      <c r="G18" s="114"/>
      <c r="H18" s="47">
        <v>90</v>
      </c>
    </row>
    <row r="19" spans="1:8" x14ac:dyDescent="0.25">
      <c r="A19" s="50"/>
      <c r="B19" s="179" t="s">
        <v>103</v>
      </c>
      <c r="C19" s="180"/>
      <c r="D19" s="181"/>
      <c r="E19" s="116" t="s">
        <v>167</v>
      </c>
      <c r="F19" s="113"/>
      <c r="G19" s="114"/>
      <c r="H19" s="47">
        <v>24</v>
      </c>
    </row>
    <row r="20" spans="1:8" x14ac:dyDescent="0.25">
      <c r="A20" s="50"/>
      <c r="B20" s="179" t="s">
        <v>32</v>
      </c>
      <c r="C20" s="180"/>
      <c r="D20" s="181"/>
      <c r="E20" s="116" t="s">
        <v>120</v>
      </c>
      <c r="F20" s="113"/>
      <c r="G20" s="114"/>
      <c r="H20" s="47">
        <f>2*14.1</f>
        <v>28.2</v>
      </c>
    </row>
    <row r="21" spans="1:8" s="8" customFormat="1" ht="18.75" x14ac:dyDescent="0.3">
      <c r="A21" s="75"/>
      <c r="B21" s="111" t="s">
        <v>10</v>
      </c>
      <c r="C21" s="111"/>
      <c r="D21" s="111"/>
      <c r="E21" s="116"/>
      <c r="F21" s="113"/>
      <c r="G21" s="114"/>
      <c r="H21" s="48">
        <f>SUM(H17:H20)</f>
        <v>297.2</v>
      </c>
    </row>
    <row r="22" spans="1:8" ht="18.75" x14ac:dyDescent="0.3">
      <c r="A22" s="75">
        <v>2</v>
      </c>
      <c r="B22" s="182" t="s">
        <v>11</v>
      </c>
      <c r="C22" s="183"/>
      <c r="D22" s="184"/>
      <c r="E22" s="112">
        <v>0.2</v>
      </c>
      <c r="F22" s="113"/>
      <c r="G22" s="114"/>
      <c r="H22" s="48">
        <f>H21*20/100</f>
        <v>59.44</v>
      </c>
    </row>
    <row r="23" spans="1:8" s="8" customFormat="1" ht="18.75" x14ac:dyDescent="0.3">
      <c r="A23" s="50"/>
      <c r="B23" s="133" t="s">
        <v>12</v>
      </c>
      <c r="C23" s="133"/>
      <c r="D23" s="133"/>
      <c r="E23" s="112"/>
      <c r="F23" s="113"/>
      <c r="G23" s="114"/>
      <c r="H23" s="47">
        <f>H21+H22</f>
        <v>356.64</v>
      </c>
    </row>
    <row r="24" spans="1:8" ht="18.75" x14ac:dyDescent="0.3">
      <c r="A24" s="75">
        <v>3</v>
      </c>
      <c r="B24" s="111" t="s">
        <v>13</v>
      </c>
      <c r="C24" s="111"/>
      <c r="D24" s="111"/>
      <c r="E24" s="112">
        <v>0.15</v>
      </c>
      <c r="F24" s="113"/>
      <c r="G24" s="114"/>
      <c r="H24" s="48">
        <f>H23*20/100</f>
        <v>71.327999999999989</v>
      </c>
    </row>
    <row r="25" spans="1:8" x14ac:dyDescent="0.25">
      <c r="A25" s="50"/>
      <c r="B25" s="115" t="s">
        <v>14</v>
      </c>
      <c r="C25" s="115"/>
      <c r="D25" s="115"/>
      <c r="E25" s="116"/>
      <c r="F25" s="113"/>
      <c r="G25" s="114"/>
      <c r="H25" s="47">
        <f>H23+H24</f>
        <v>427.96799999999996</v>
      </c>
    </row>
    <row r="26" spans="1:8" ht="18.75" x14ac:dyDescent="0.3">
      <c r="A26" s="51"/>
      <c r="B26" s="128" t="s">
        <v>15</v>
      </c>
      <c r="C26" s="128"/>
      <c r="D26" s="128"/>
      <c r="E26" s="129"/>
      <c r="F26" s="129"/>
      <c r="G26" s="129"/>
      <c r="H26" s="48">
        <f>H21+H22+H24</f>
        <v>427.96799999999996</v>
      </c>
    </row>
    <row r="32" spans="1:8" x14ac:dyDescent="0.25">
      <c r="A32" s="127"/>
      <c r="B32" s="127"/>
      <c r="C32" s="127"/>
      <c r="D32" s="127"/>
      <c r="E32" s="127"/>
    </row>
  </sheetData>
  <mergeCells count="35">
    <mergeCell ref="A1:C1"/>
    <mergeCell ref="E1:H1"/>
    <mergeCell ref="A2:D2"/>
    <mergeCell ref="E2:H2"/>
    <mergeCell ref="A3:D3"/>
    <mergeCell ref="E3:H3"/>
    <mergeCell ref="A4:C4"/>
    <mergeCell ref="E4:H4"/>
    <mergeCell ref="A10:H10"/>
    <mergeCell ref="A11:H11"/>
    <mergeCell ref="B15:D15"/>
    <mergeCell ref="E15:G15"/>
    <mergeCell ref="B18:D18"/>
    <mergeCell ref="E18:G18"/>
    <mergeCell ref="B19:D19"/>
    <mergeCell ref="E19:G19"/>
    <mergeCell ref="B16:D16"/>
    <mergeCell ref="E16:G16"/>
    <mergeCell ref="B17:D17"/>
    <mergeCell ref="E17:G17"/>
    <mergeCell ref="B20:D20"/>
    <mergeCell ref="E20:G20"/>
    <mergeCell ref="B21:D21"/>
    <mergeCell ref="E21:G21"/>
    <mergeCell ref="B22:D22"/>
    <mergeCell ref="E22:G22"/>
    <mergeCell ref="B26:D26"/>
    <mergeCell ref="E26:G26"/>
    <mergeCell ref="A32:E32"/>
    <mergeCell ref="B23:D23"/>
    <mergeCell ref="E23:G23"/>
    <mergeCell ref="B24:D24"/>
    <mergeCell ref="E24:G24"/>
    <mergeCell ref="B25:D25"/>
    <mergeCell ref="E25:G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33"/>
  <sheetViews>
    <sheetView topLeftCell="A4" zoomScaleNormal="100" workbookViewId="0">
      <selection activeCell="H25" sqref="H25"/>
    </sheetView>
  </sheetViews>
  <sheetFormatPr defaultRowHeight="15" x14ac:dyDescent="0.25"/>
  <cols>
    <col min="1" max="1" width="8.140625" bestFit="1" customWidth="1"/>
    <col min="4" max="4" width="17.140625" customWidth="1"/>
    <col min="5" max="5" width="10.28515625" bestFit="1" customWidth="1"/>
    <col min="7" max="7" width="8.42578125" customWidth="1"/>
    <col min="8" max="8" width="15.5703125" bestFit="1" customWidth="1"/>
    <col min="9" max="9" width="9.7109375" customWidth="1"/>
  </cols>
  <sheetData>
    <row r="1" spans="1:9" x14ac:dyDescent="0.25">
      <c r="A1" s="127"/>
      <c r="B1" s="127"/>
      <c r="C1" s="127"/>
      <c r="E1" s="134" t="s">
        <v>1</v>
      </c>
      <c r="F1" s="134"/>
      <c r="G1" s="134"/>
      <c r="H1" s="134"/>
    </row>
    <row r="2" spans="1:9" x14ac:dyDescent="0.25">
      <c r="A2" s="127"/>
      <c r="B2" s="127"/>
      <c r="C2" s="127"/>
      <c r="D2" s="127"/>
      <c r="E2" s="134" t="s">
        <v>105</v>
      </c>
      <c r="F2" s="134"/>
      <c r="G2" s="134"/>
      <c r="H2" s="134"/>
    </row>
    <row r="3" spans="1:9" x14ac:dyDescent="0.25">
      <c r="A3" s="127"/>
      <c r="B3" s="127"/>
      <c r="C3" s="127"/>
      <c r="D3" s="127"/>
      <c r="E3" s="134" t="s">
        <v>142</v>
      </c>
      <c r="F3" s="134"/>
      <c r="G3" s="134"/>
      <c r="H3" s="134"/>
    </row>
    <row r="4" spans="1:9" x14ac:dyDescent="0.25">
      <c r="A4" s="127"/>
      <c r="B4" s="127"/>
      <c r="C4" s="127"/>
      <c r="E4" s="134" t="s">
        <v>169</v>
      </c>
      <c r="F4" s="134"/>
      <c r="G4" s="134"/>
      <c r="H4" s="134"/>
    </row>
    <row r="5" spans="1:9" x14ac:dyDescent="0.25">
      <c r="A5" s="26"/>
      <c r="B5" s="26"/>
      <c r="C5" s="26"/>
      <c r="G5" s="25"/>
      <c r="H5" s="25"/>
      <c r="I5" s="25"/>
    </row>
    <row r="6" spans="1:9" x14ac:dyDescent="0.25">
      <c r="A6" s="26"/>
      <c r="B6" s="26"/>
      <c r="C6" s="26"/>
      <c r="G6" s="25"/>
      <c r="H6" s="25"/>
      <c r="I6" s="25"/>
    </row>
    <row r="7" spans="1:9" x14ac:dyDescent="0.25">
      <c r="A7" s="26"/>
      <c r="B7" s="26"/>
      <c r="C7" s="26"/>
      <c r="G7" s="25"/>
      <c r="H7" s="25"/>
      <c r="I7" s="25"/>
    </row>
    <row r="8" spans="1:9" x14ac:dyDescent="0.25">
      <c r="A8" s="26"/>
      <c r="B8" s="26"/>
      <c r="C8" s="26"/>
      <c r="G8" s="25"/>
      <c r="H8" s="25"/>
      <c r="I8" s="25"/>
    </row>
    <row r="10" spans="1:9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9" ht="15" customHeight="1" x14ac:dyDescent="0.25">
      <c r="A11" s="139" t="s">
        <v>19</v>
      </c>
      <c r="B11" s="139"/>
      <c r="C11" s="139"/>
      <c r="D11" s="139"/>
      <c r="E11" s="139"/>
      <c r="F11" s="139"/>
      <c r="G11" s="139"/>
      <c r="H11" s="139"/>
    </row>
    <row r="12" spans="1:9" ht="15" customHeight="1" x14ac:dyDescent="0.25">
      <c r="C12" s="28"/>
      <c r="D12" s="28"/>
      <c r="E12" s="28"/>
      <c r="F12" s="28"/>
      <c r="G12" s="28"/>
    </row>
    <row r="14" spans="1:9" ht="15" customHeight="1" x14ac:dyDescent="0.25"/>
    <row r="15" spans="1:9" s="8" customFormat="1" ht="18.75" customHeight="1" x14ac:dyDescent="0.3">
      <c r="A15" s="3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3" t="s">
        <v>62</v>
      </c>
    </row>
    <row r="16" spans="1:9" ht="18.75" customHeight="1" x14ac:dyDescent="0.3">
      <c r="A16" s="27">
        <v>1</v>
      </c>
      <c r="B16" s="118" t="s">
        <v>17</v>
      </c>
      <c r="C16" s="119"/>
      <c r="D16" s="120"/>
      <c r="E16" s="116"/>
      <c r="F16" s="113"/>
      <c r="G16" s="114"/>
      <c r="H16" s="3"/>
    </row>
    <row r="17" spans="1:9" ht="15" customHeight="1" x14ac:dyDescent="0.25">
      <c r="A17" s="29"/>
      <c r="B17" s="175" t="s">
        <v>122</v>
      </c>
      <c r="C17" s="175"/>
      <c r="D17" s="175"/>
      <c r="E17" s="176" t="s">
        <v>154</v>
      </c>
      <c r="F17" s="177"/>
      <c r="G17" s="178"/>
      <c r="H17" s="35">
        <v>212.9</v>
      </c>
      <c r="I17" s="103"/>
    </row>
    <row r="18" spans="1:9" x14ac:dyDescent="0.25">
      <c r="A18" s="29"/>
      <c r="B18" s="121" t="s">
        <v>20</v>
      </c>
      <c r="C18" s="131"/>
      <c r="D18" s="132"/>
      <c r="E18" s="116" t="s">
        <v>155</v>
      </c>
      <c r="F18" s="113"/>
      <c r="G18" s="114"/>
      <c r="H18" s="20">
        <f>H17*20/100</f>
        <v>42.58</v>
      </c>
    </row>
    <row r="19" spans="1:9" ht="15" customHeight="1" x14ac:dyDescent="0.25">
      <c r="A19" s="29"/>
      <c r="B19" s="185" t="s">
        <v>21</v>
      </c>
      <c r="C19" s="186"/>
      <c r="D19" s="187"/>
      <c r="E19" s="116" t="s">
        <v>157</v>
      </c>
      <c r="F19" s="113"/>
      <c r="G19" s="114"/>
      <c r="H19" s="20">
        <v>213.75</v>
      </c>
    </row>
    <row r="20" spans="1:9" ht="15" customHeight="1" x14ac:dyDescent="0.25">
      <c r="A20" s="29"/>
      <c r="B20" s="179" t="s">
        <v>60</v>
      </c>
      <c r="C20" s="180"/>
      <c r="D20" s="181"/>
      <c r="E20" s="116"/>
      <c r="F20" s="113"/>
      <c r="G20" s="114"/>
      <c r="H20" s="20">
        <f>H17</f>
        <v>212.9</v>
      </c>
    </row>
    <row r="21" spans="1:9" s="1" customFormat="1" ht="18.75" x14ac:dyDescent="0.3">
      <c r="A21" s="29"/>
      <c r="B21" s="179" t="s">
        <v>42</v>
      </c>
      <c r="C21" s="180"/>
      <c r="D21" s="181"/>
      <c r="E21" s="116" t="s">
        <v>106</v>
      </c>
      <c r="F21" s="113"/>
      <c r="G21" s="114"/>
      <c r="H21" s="20">
        <f>(5040.6*5.8/164.2)+178.05*30.2/100</f>
        <v>231.81909025578562</v>
      </c>
    </row>
    <row r="22" spans="1:9" s="8" customFormat="1" ht="18.75" x14ac:dyDescent="0.3">
      <c r="A22" s="27"/>
      <c r="B22" s="111" t="s">
        <v>10</v>
      </c>
      <c r="C22" s="111"/>
      <c r="D22" s="111"/>
      <c r="E22" s="116"/>
      <c r="F22" s="113"/>
      <c r="G22" s="114"/>
      <c r="H22" s="21">
        <f>SUM(H17:H21)</f>
        <v>913.94909025578568</v>
      </c>
    </row>
    <row r="23" spans="1:9" ht="18.75" x14ac:dyDescent="0.3">
      <c r="A23" s="27">
        <v>2</v>
      </c>
      <c r="B23" s="182" t="s">
        <v>11</v>
      </c>
      <c r="C23" s="183"/>
      <c r="D23" s="184"/>
      <c r="E23" s="112">
        <v>0.2</v>
      </c>
      <c r="F23" s="113"/>
      <c r="G23" s="114"/>
      <c r="H23" s="21">
        <f>H22*20/100</f>
        <v>182.78981805115711</v>
      </c>
    </row>
    <row r="24" spans="1:9" s="8" customFormat="1" ht="18.75" x14ac:dyDescent="0.3">
      <c r="A24" s="29"/>
      <c r="B24" s="133" t="s">
        <v>12</v>
      </c>
      <c r="C24" s="133"/>
      <c r="D24" s="133"/>
      <c r="E24" s="112"/>
      <c r="F24" s="113"/>
      <c r="G24" s="114"/>
      <c r="H24" s="20">
        <f>H22+H23</f>
        <v>1096.7389083069429</v>
      </c>
    </row>
    <row r="25" spans="1:9" ht="18.75" x14ac:dyDescent="0.3">
      <c r="A25" s="27">
        <v>3</v>
      </c>
      <c r="B25" s="111" t="s">
        <v>13</v>
      </c>
      <c r="C25" s="111"/>
      <c r="D25" s="111"/>
      <c r="E25" s="112">
        <v>0.15</v>
      </c>
      <c r="F25" s="113"/>
      <c r="G25" s="114"/>
      <c r="H25" s="21">
        <f>H24*20/100</f>
        <v>219.34778166138858</v>
      </c>
    </row>
    <row r="26" spans="1:9" x14ac:dyDescent="0.25">
      <c r="A26" s="29"/>
      <c r="B26" s="115" t="s">
        <v>14</v>
      </c>
      <c r="C26" s="115"/>
      <c r="D26" s="115"/>
      <c r="E26" s="116"/>
      <c r="F26" s="113"/>
      <c r="G26" s="114"/>
      <c r="H26" s="20">
        <f>H24+H25</f>
        <v>1316.0866899683315</v>
      </c>
    </row>
    <row r="27" spans="1:9" ht="18.75" x14ac:dyDescent="0.3">
      <c r="A27" s="30"/>
      <c r="B27" s="128" t="s">
        <v>15</v>
      </c>
      <c r="C27" s="128"/>
      <c r="D27" s="128"/>
      <c r="E27" s="129"/>
      <c r="F27" s="129"/>
      <c r="G27" s="129"/>
      <c r="H27" s="21">
        <f>H22+H23+H25</f>
        <v>1316.0866899683315</v>
      </c>
    </row>
    <row r="33" spans="1:5" x14ac:dyDescent="0.25">
      <c r="A33" s="127"/>
      <c r="B33" s="127"/>
      <c r="C33" s="127"/>
      <c r="D33" s="127"/>
      <c r="E33" s="127"/>
    </row>
  </sheetData>
  <mergeCells count="37">
    <mergeCell ref="E1:H1"/>
    <mergeCell ref="E2:H2"/>
    <mergeCell ref="E3:H3"/>
    <mergeCell ref="E4:H4"/>
    <mergeCell ref="A10:H10"/>
    <mergeCell ref="A4:C4"/>
    <mergeCell ref="A1:C1"/>
    <mergeCell ref="A2:D2"/>
    <mergeCell ref="A3:D3"/>
    <mergeCell ref="B24:D24"/>
    <mergeCell ref="E24:G24"/>
    <mergeCell ref="B25:D25"/>
    <mergeCell ref="E25:G25"/>
    <mergeCell ref="A11:H11"/>
    <mergeCell ref="B21:D21"/>
    <mergeCell ref="E21:G21"/>
    <mergeCell ref="B22:D22"/>
    <mergeCell ref="E22:G22"/>
    <mergeCell ref="B23:D23"/>
    <mergeCell ref="E23:G23"/>
    <mergeCell ref="B18:D18"/>
    <mergeCell ref="E18:G18"/>
    <mergeCell ref="B19:D19"/>
    <mergeCell ref="E19:G19"/>
    <mergeCell ref="B20:D20"/>
    <mergeCell ref="E20:G20"/>
    <mergeCell ref="B15:D15"/>
    <mergeCell ref="E15:G15"/>
    <mergeCell ref="B16:D16"/>
    <mergeCell ref="E16:G16"/>
    <mergeCell ref="B17:D17"/>
    <mergeCell ref="E17:G17"/>
    <mergeCell ref="B26:D26"/>
    <mergeCell ref="A33:E33"/>
    <mergeCell ref="E26:G26"/>
    <mergeCell ref="B27:D27"/>
    <mergeCell ref="E27:G27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</sheetPr>
  <dimension ref="A1:H41"/>
  <sheetViews>
    <sheetView topLeftCell="A10" workbookViewId="0">
      <selection activeCell="M23" sqref="M23"/>
    </sheetView>
  </sheetViews>
  <sheetFormatPr defaultRowHeight="15" x14ac:dyDescent="0.25"/>
  <cols>
    <col min="1" max="1" width="8.28515625" style="43" customWidth="1"/>
    <col min="2" max="3" width="9.140625" style="43"/>
    <col min="4" max="4" width="15.42578125" style="43" customWidth="1"/>
    <col min="5" max="6" width="9.140625" style="43"/>
    <col min="7" max="7" width="10.7109375" style="43" customWidth="1"/>
    <col min="8" max="8" width="15.5703125" style="43" customWidth="1"/>
    <col min="9" max="16384" width="9.140625" style="43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x14ac:dyDescent="0.25">
      <c r="A5" s="77"/>
      <c r="B5" s="77"/>
      <c r="F5" s="79"/>
      <c r="G5" s="79"/>
      <c r="H5" s="79"/>
    </row>
    <row r="6" spans="1:8" x14ac:dyDescent="0.25">
      <c r="A6" s="77"/>
      <c r="B6" s="77"/>
      <c r="F6" s="79"/>
      <c r="G6" s="79"/>
      <c r="H6" s="79"/>
    </row>
    <row r="7" spans="1:8" ht="18.75" x14ac:dyDescent="0.3">
      <c r="A7" s="117" t="s">
        <v>0</v>
      </c>
      <c r="B7" s="117"/>
      <c r="C7" s="117"/>
      <c r="D7" s="117"/>
      <c r="E7" s="117"/>
      <c r="F7" s="117"/>
      <c r="G7" s="117"/>
      <c r="H7" s="117"/>
    </row>
    <row r="8" spans="1:8" ht="15" customHeight="1" x14ac:dyDescent="0.25">
      <c r="A8" s="139" t="s">
        <v>121</v>
      </c>
      <c r="B8" s="139"/>
      <c r="C8" s="139"/>
      <c r="D8" s="139"/>
      <c r="E8" s="139"/>
      <c r="F8" s="139"/>
      <c r="G8" s="139"/>
      <c r="H8" s="139"/>
    </row>
    <row r="9" spans="1:8" ht="15" customHeight="1" x14ac:dyDescent="0.25">
      <c r="A9" s="139" t="s">
        <v>88</v>
      </c>
      <c r="B9" s="139"/>
      <c r="C9" s="139"/>
      <c r="D9" s="139"/>
      <c r="E9" s="139"/>
      <c r="F9" s="139"/>
      <c r="G9" s="139"/>
      <c r="H9" s="139"/>
    </row>
    <row r="10" spans="1:8" ht="15" customHeight="1" x14ac:dyDescent="0.25">
      <c r="A10" s="139" t="s">
        <v>104</v>
      </c>
      <c r="B10" s="139"/>
      <c r="C10" s="139"/>
      <c r="D10" s="139"/>
      <c r="E10" s="139"/>
      <c r="F10" s="139"/>
      <c r="G10" s="139"/>
      <c r="H10" s="139"/>
    </row>
    <row r="11" spans="1:8" ht="15" customHeight="1" x14ac:dyDescent="0.25">
      <c r="A11" s="31"/>
      <c r="B11" s="31"/>
      <c r="C11" s="31"/>
      <c r="D11" s="31"/>
      <c r="E11" s="31"/>
      <c r="F11" s="31"/>
      <c r="G11" s="31"/>
      <c r="H11" s="31"/>
    </row>
    <row r="12" spans="1:8" ht="15" customHeight="1" x14ac:dyDescent="0.25">
      <c r="A12" s="31"/>
      <c r="B12" s="31"/>
      <c r="C12" s="31"/>
      <c r="D12" s="31"/>
      <c r="E12" s="31"/>
      <c r="F12" s="31"/>
      <c r="G12" s="31"/>
      <c r="H12" s="31"/>
    </row>
    <row r="13" spans="1:8" ht="18.75" x14ac:dyDescent="0.3">
      <c r="A13" s="45" t="s">
        <v>2</v>
      </c>
      <c r="B13" s="258" t="s">
        <v>3</v>
      </c>
      <c r="C13" s="259"/>
      <c r="D13" s="260"/>
      <c r="E13" s="231" t="s">
        <v>61</v>
      </c>
      <c r="F13" s="232"/>
      <c r="G13" s="233"/>
      <c r="H13" s="45" t="s">
        <v>62</v>
      </c>
    </row>
    <row r="14" spans="1:8" ht="18.75" customHeight="1" x14ac:dyDescent="0.3">
      <c r="A14" s="80">
        <v>1</v>
      </c>
      <c r="B14" s="258" t="s">
        <v>17</v>
      </c>
      <c r="C14" s="259"/>
      <c r="D14" s="260"/>
      <c r="E14" s="213"/>
      <c r="F14" s="214"/>
      <c r="G14" s="215"/>
      <c r="H14" s="48"/>
    </row>
    <row r="15" spans="1:8" ht="18.75" customHeight="1" x14ac:dyDescent="0.25">
      <c r="A15" s="64"/>
      <c r="B15" s="130" t="s">
        <v>4</v>
      </c>
      <c r="C15" s="130"/>
      <c r="D15" s="130"/>
      <c r="E15" s="213"/>
      <c r="F15" s="214"/>
      <c r="G15" s="215"/>
      <c r="H15" s="22"/>
    </row>
    <row r="16" spans="1:8" ht="15" customHeight="1" x14ac:dyDescent="0.25">
      <c r="A16" s="78"/>
      <c r="B16" s="261" t="s">
        <v>5</v>
      </c>
      <c r="C16" s="261"/>
      <c r="D16" s="261"/>
      <c r="E16" s="213" t="s">
        <v>171</v>
      </c>
      <c r="F16" s="214"/>
      <c r="G16" s="215"/>
      <c r="H16" s="23">
        <v>59</v>
      </c>
    </row>
    <row r="17" spans="1:8" x14ac:dyDescent="0.25">
      <c r="A17" s="78"/>
      <c r="B17" s="255" t="s">
        <v>39</v>
      </c>
      <c r="C17" s="256"/>
      <c r="D17" s="257"/>
      <c r="E17" s="213" t="s">
        <v>170</v>
      </c>
      <c r="F17" s="214"/>
      <c r="G17" s="215"/>
      <c r="H17" s="23">
        <f>250*0.15</f>
        <v>37.5</v>
      </c>
    </row>
    <row r="18" spans="1:8" x14ac:dyDescent="0.25">
      <c r="A18" s="78"/>
      <c r="B18" s="255" t="s">
        <v>40</v>
      </c>
      <c r="C18" s="256"/>
      <c r="D18" s="257"/>
      <c r="E18" s="213" t="s">
        <v>175</v>
      </c>
      <c r="F18" s="214"/>
      <c r="G18" s="215"/>
      <c r="H18" s="23">
        <v>120</v>
      </c>
    </row>
    <row r="19" spans="1:8" x14ac:dyDescent="0.25">
      <c r="A19" s="64"/>
      <c r="B19" s="252" t="s">
        <v>18</v>
      </c>
      <c r="C19" s="252"/>
      <c r="D19" s="252"/>
      <c r="E19" s="213"/>
      <c r="F19" s="214"/>
      <c r="G19" s="215"/>
      <c r="H19" s="22">
        <f>SUM(H16:H18)</f>
        <v>216.5</v>
      </c>
    </row>
    <row r="20" spans="1:8" x14ac:dyDescent="0.25">
      <c r="A20" s="64"/>
      <c r="B20" s="252" t="s">
        <v>6</v>
      </c>
      <c r="C20" s="252"/>
      <c r="D20" s="252"/>
      <c r="E20" s="213"/>
      <c r="F20" s="214"/>
      <c r="G20" s="215"/>
      <c r="H20" s="22"/>
    </row>
    <row r="21" spans="1:8" x14ac:dyDescent="0.25">
      <c r="A21" s="78"/>
      <c r="B21" s="254" t="s">
        <v>48</v>
      </c>
      <c r="C21" s="254"/>
      <c r="D21" s="254"/>
      <c r="E21" s="201" t="s">
        <v>130</v>
      </c>
      <c r="F21" s="202"/>
      <c r="G21" s="203"/>
      <c r="H21" s="102">
        <v>155</v>
      </c>
    </row>
    <row r="22" spans="1:8" x14ac:dyDescent="0.25">
      <c r="A22" s="78"/>
      <c r="B22" s="254" t="s">
        <v>46</v>
      </c>
      <c r="C22" s="254"/>
      <c r="D22" s="254"/>
      <c r="E22" s="201" t="s">
        <v>138</v>
      </c>
      <c r="F22" s="202"/>
      <c r="G22" s="203"/>
      <c r="H22" s="102">
        <v>133.06</v>
      </c>
    </row>
    <row r="23" spans="1:8" x14ac:dyDescent="0.25">
      <c r="A23" s="78"/>
      <c r="B23" s="255" t="s">
        <v>44</v>
      </c>
      <c r="C23" s="256"/>
      <c r="D23" s="257"/>
      <c r="E23" s="201" t="s">
        <v>130</v>
      </c>
      <c r="F23" s="202"/>
      <c r="G23" s="203"/>
      <c r="H23" s="102">
        <v>155</v>
      </c>
    </row>
    <row r="24" spans="1:8" x14ac:dyDescent="0.25">
      <c r="A24" s="78"/>
      <c r="B24" s="254" t="s">
        <v>139</v>
      </c>
      <c r="C24" s="254"/>
      <c r="D24" s="254"/>
      <c r="E24" s="201" t="s">
        <v>129</v>
      </c>
      <c r="F24" s="202"/>
      <c r="G24" s="203"/>
      <c r="H24" s="102">
        <v>219.33</v>
      </c>
    </row>
    <row r="25" spans="1:8" x14ac:dyDescent="0.25">
      <c r="A25" s="64"/>
      <c r="B25" s="249" t="s">
        <v>18</v>
      </c>
      <c r="C25" s="250"/>
      <c r="D25" s="251"/>
      <c r="E25" s="213"/>
      <c r="F25" s="214"/>
      <c r="G25" s="215"/>
      <c r="H25" s="22">
        <f>SUM(H21:H24)</f>
        <v>662.39</v>
      </c>
    </row>
    <row r="26" spans="1:8" x14ac:dyDescent="0.25">
      <c r="A26" s="64"/>
      <c r="B26" s="252" t="s">
        <v>7</v>
      </c>
      <c r="C26" s="252"/>
      <c r="D26" s="252"/>
      <c r="E26" s="213" t="s">
        <v>145</v>
      </c>
      <c r="F26" s="214"/>
      <c r="G26" s="215"/>
      <c r="H26" s="22">
        <f>H25*30.2/100</f>
        <v>200.04177999999999</v>
      </c>
    </row>
    <row r="27" spans="1:8" x14ac:dyDescent="0.25">
      <c r="A27" s="64"/>
      <c r="B27" s="252" t="s">
        <v>8</v>
      </c>
      <c r="C27" s="252"/>
      <c r="D27" s="252"/>
      <c r="E27" s="213"/>
      <c r="F27" s="214"/>
      <c r="G27" s="215"/>
      <c r="H27" s="22"/>
    </row>
    <row r="28" spans="1:8" x14ac:dyDescent="0.25">
      <c r="A28" s="64"/>
      <c r="B28" s="210" t="s">
        <v>47</v>
      </c>
      <c r="C28" s="211"/>
      <c r="D28" s="212"/>
      <c r="E28" s="213">
        <v>1200</v>
      </c>
      <c r="F28" s="214"/>
      <c r="G28" s="215"/>
      <c r="H28" s="47">
        <v>1200</v>
      </c>
    </row>
    <row r="29" spans="1:8" x14ac:dyDescent="0.25">
      <c r="A29" s="78"/>
      <c r="B29" s="253" t="s">
        <v>52</v>
      </c>
      <c r="C29" s="253"/>
      <c r="D29" s="253"/>
      <c r="E29" s="213">
        <v>1100</v>
      </c>
      <c r="F29" s="214"/>
      <c r="G29" s="215"/>
      <c r="H29" s="47">
        <v>1100</v>
      </c>
    </row>
    <row r="30" spans="1:8" x14ac:dyDescent="0.25">
      <c r="A30" s="64"/>
      <c r="B30" s="249" t="s">
        <v>18</v>
      </c>
      <c r="C30" s="250"/>
      <c r="D30" s="251"/>
      <c r="E30" s="213"/>
      <c r="F30" s="214"/>
      <c r="G30" s="215"/>
      <c r="H30" s="22">
        <f>SUM(H28:H29)</f>
        <v>2300</v>
      </c>
    </row>
    <row r="31" spans="1:8" x14ac:dyDescent="0.25">
      <c r="A31" s="50"/>
      <c r="B31" s="249" t="s">
        <v>42</v>
      </c>
      <c r="C31" s="250"/>
      <c r="D31" s="251"/>
      <c r="E31" s="228">
        <v>0.1</v>
      </c>
      <c r="F31" s="214"/>
      <c r="G31" s="215"/>
      <c r="H31" s="22">
        <f>(H19+H25+H26+H30)*10/100</f>
        <v>337.89317799999998</v>
      </c>
    </row>
    <row r="32" spans="1:8" s="5" customFormat="1" ht="18.75" x14ac:dyDescent="0.3">
      <c r="A32" s="80"/>
      <c r="B32" s="128" t="s">
        <v>10</v>
      </c>
      <c r="C32" s="128"/>
      <c r="D32" s="128"/>
      <c r="E32" s="213"/>
      <c r="F32" s="214"/>
      <c r="G32" s="215"/>
      <c r="H32" s="48">
        <f>H19+H25+H26+H30+H31</f>
        <v>3716.8249579999997</v>
      </c>
    </row>
    <row r="33" spans="1:8" s="8" customFormat="1" ht="18.75" x14ac:dyDescent="0.3">
      <c r="A33" s="80">
        <v>2</v>
      </c>
      <c r="B33" s="243" t="s">
        <v>11</v>
      </c>
      <c r="C33" s="244"/>
      <c r="D33" s="245"/>
      <c r="E33" s="228">
        <v>0.2</v>
      </c>
      <c r="F33" s="214"/>
      <c r="G33" s="215"/>
      <c r="H33" s="48">
        <f>H32*20/100</f>
        <v>743.36499159999994</v>
      </c>
    </row>
    <row r="34" spans="1:8" s="8" customFormat="1" ht="18.75" x14ac:dyDescent="0.3">
      <c r="A34" s="80"/>
      <c r="B34" s="246" t="s">
        <v>89</v>
      </c>
      <c r="C34" s="247"/>
      <c r="D34" s="248"/>
      <c r="E34" s="228"/>
      <c r="F34" s="229"/>
      <c r="G34" s="230"/>
      <c r="H34" s="47">
        <f>H32+H33</f>
        <v>4460.1899495999996</v>
      </c>
    </row>
    <row r="35" spans="1:8" s="1" customFormat="1" ht="18.75" x14ac:dyDescent="0.3">
      <c r="A35" s="80">
        <v>3</v>
      </c>
      <c r="B35" s="128" t="s">
        <v>13</v>
      </c>
      <c r="C35" s="128"/>
      <c r="D35" s="128"/>
      <c r="E35" s="228">
        <v>0.15</v>
      </c>
      <c r="F35" s="214"/>
      <c r="G35" s="215"/>
      <c r="H35" s="63">
        <f>H34*20/100</f>
        <v>892.03798991999997</v>
      </c>
    </row>
    <row r="36" spans="1:8" x14ac:dyDescent="0.25">
      <c r="A36" s="4"/>
      <c r="B36" s="115" t="s">
        <v>14</v>
      </c>
      <c r="C36" s="115"/>
      <c r="D36" s="115"/>
      <c r="E36" s="240"/>
      <c r="F36" s="241"/>
      <c r="G36" s="242"/>
      <c r="H36" s="47">
        <f>H34+H35</f>
        <v>5352.2279395199994</v>
      </c>
    </row>
    <row r="37" spans="1:8" ht="18.75" x14ac:dyDescent="0.3">
      <c r="A37" s="10"/>
      <c r="B37" s="128" t="s">
        <v>15</v>
      </c>
      <c r="C37" s="128"/>
      <c r="D37" s="128"/>
      <c r="E37" s="213"/>
      <c r="F37" s="214"/>
      <c r="G37" s="215"/>
      <c r="H37" s="48">
        <f>H36</f>
        <v>5352.2279395199994</v>
      </c>
    </row>
    <row r="41" spans="1:8" x14ac:dyDescent="0.25">
      <c r="A41" s="127"/>
      <c r="B41" s="127"/>
      <c r="C41" s="127"/>
      <c r="D41" s="127"/>
      <c r="E41" s="127"/>
    </row>
  </sheetData>
  <mergeCells count="63">
    <mergeCell ref="B13:D13"/>
    <mergeCell ref="E13:G13"/>
    <mergeCell ref="A1:B1"/>
    <mergeCell ref="E1:H1"/>
    <mergeCell ref="A2:C2"/>
    <mergeCell ref="E2:H2"/>
    <mergeCell ref="A3:C3"/>
    <mergeCell ref="E3:H3"/>
    <mergeCell ref="A4:B4"/>
    <mergeCell ref="E4:H4"/>
    <mergeCell ref="A7:H7"/>
    <mergeCell ref="A8:H8"/>
    <mergeCell ref="A9:H9"/>
    <mergeCell ref="B14:D14"/>
    <mergeCell ref="E14:G14"/>
    <mergeCell ref="B15:D15"/>
    <mergeCell ref="E15:G15"/>
    <mergeCell ref="B16:D16"/>
    <mergeCell ref="E16:G16"/>
    <mergeCell ref="B19:D19"/>
    <mergeCell ref="E19:G19"/>
    <mergeCell ref="B17:D17"/>
    <mergeCell ref="E17:G17"/>
    <mergeCell ref="B18:D18"/>
    <mergeCell ref="E18:G18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B30:D30"/>
    <mergeCell ref="E30:G30"/>
    <mergeCell ref="B31:D31"/>
    <mergeCell ref="E31:G31"/>
    <mergeCell ref="B26:D26"/>
    <mergeCell ref="E26:G26"/>
    <mergeCell ref="B27:D27"/>
    <mergeCell ref="E27:G27"/>
    <mergeCell ref="B28:D28"/>
    <mergeCell ref="E28:G28"/>
    <mergeCell ref="A41:E41"/>
    <mergeCell ref="A10:H10"/>
    <mergeCell ref="B35:D35"/>
    <mergeCell ref="E35:G35"/>
    <mergeCell ref="B36:D36"/>
    <mergeCell ref="E36:G36"/>
    <mergeCell ref="B37:D37"/>
    <mergeCell ref="E37:G37"/>
    <mergeCell ref="B32:D32"/>
    <mergeCell ref="E32:G32"/>
    <mergeCell ref="B33:D33"/>
    <mergeCell ref="E33:G33"/>
    <mergeCell ref="B34:D34"/>
    <mergeCell ref="E34:G34"/>
    <mergeCell ref="B29:D29"/>
    <mergeCell ref="E29:G29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</sheetPr>
  <dimension ref="A1:H34"/>
  <sheetViews>
    <sheetView topLeftCell="A10" zoomScaleNormal="100" workbookViewId="0">
      <selection activeCell="K32" sqref="K32"/>
    </sheetView>
  </sheetViews>
  <sheetFormatPr defaultRowHeight="15" x14ac:dyDescent="0.25"/>
  <cols>
    <col min="1" max="1" width="8.28515625" style="43" customWidth="1"/>
    <col min="2" max="3" width="9.140625" style="43"/>
    <col min="4" max="4" width="15.42578125" style="43" customWidth="1"/>
    <col min="5" max="6" width="9.140625" style="43"/>
    <col min="7" max="7" width="10.7109375" style="43" customWidth="1"/>
    <col min="8" max="8" width="15.5703125" style="43" customWidth="1"/>
    <col min="9" max="16384" width="9.140625" style="43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x14ac:dyDescent="0.25">
      <c r="A5" s="89"/>
      <c r="B5" s="89"/>
      <c r="F5" s="88"/>
      <c r="G5" s="88"/>
      <c r="H5" s="88"/>
    </row>
    <row r="6" spans="1:8" x14ac:dyDescent="0.25">
      <c r="A6" s="89"/>
      <c r="B6" s="89"/>
      <c r="F6" s="88"/>
      <c r="G6" s="88"/>
      <c r="H6" s="88"/>
    </row>
    <row r="7" spans="1:8" ht="18.75" x14ac:dyDescent="0.3">
      <c r="A7" s="117" t="s">
        <v>0</v>
      </c>
      <c r="B7" s="117"/>
      <c r="C7" s="117"/>
      <c r="D7" s="117"/>
      <c r="E7" s="117"/>
      <c r="F7" s="117"/>
      <c r="G7" s="117"/>
      <c r="H7" s="117"/>
    </row>
    <row r="8" spans="1:8" ht="15" customHeight="1" x14ac:dyDescent="0.25">
      <c r="A8" s="139" t="s">
        <v>182</v>
      </c>
      <c r="B8" s="139"/>
      <c r="C8" s="139"/>
      <c r="D8" s="139"/>
      <c r="E8" s="139"/>
      <c r="F8" s="139"/>
      <c r="G8" s="139"/>
      <c r="H8" s="139"/>
    </row>
    <row r="9" spans="1:8" ht="15" customHeight="1" x14ac:dyDescent="0.25">
      <c r="A9" s="139"/>
      <c r="B9" s="139"/>
      <c r="C9" s="139"/>
      <c r="D9" s="139"/>
      <c r="E9" s="139"/>
      <c r="F9" s="139"/>
      <c r="G9" s="139"/>
      <c r="H9" s="139"/>
    </row>
    <row r="10" spans="1:8" ht="15" customHeight="1" x14ac:dyDescent="0.25">
      <c r="A10" s="139"/>
      <c r="B10" s="139"/>
      <c r="C10" s="139"/>
      <c r="D10" s="139"/>
      <c r="E10" s="139"/>
      <c r="F10" s="139"/>
      <c r="G10" s="139"/>
      <c r="H10" s="139"/>
    </row>
    <row r="11" spans="1:8" ht="15" customHeight="1" x14ac:dyDescent="0.25">
      <c r="A11" s="31"/>
      <c r="B11" s="31"/>
      <c r="C11" s="31"/>
      <c r="D11" s="31"/>
      <c r="E11" s="31"/>
      <c r="F11" s="31"/>
      <c r="G11" s="31"/>
      <c r="H11" s="31"/>
    </row>
    <row r="12" spans="1:8" ht="15" customHeight="1" x14ac:dyDescent="0.25">
      <c r="A12" s="31"/>
      <c r="B12" s="31"/>
      <c r="C12" s="31"/>
      <c r="D12" s="31"/>
      <c r="E12" s="31"/>
      <c r="F12" s="31"/>
      <c r="G12" s="31"/>
      <c r="H12" s="31"/>
    </row>
    <row r="13" spans="1:8" ht="18.75" x14ac:dyDescent="0.3">
      <c r="A13" s="45" t="s">
        <v>2</v>
      </c>
      <c r="B13" s="258" t="s">
        <v>3</v>
      </c>
      <c r="C13" s="259"/>
      <c r="D13" s="260"/>
      <c r="E13" s="231" t="s">
        <v>61</v>
      </c>
      <c r="F13" s="232"/>
      <c r="G13" s="233"/>
      <c r="H13" s="45" t="s">
        <v>62</v>
      </c>
    </row>
    <row r="14" spans="1:8" ht="18.75" customHeight="1" x14ac:dyDescent="0.3">
      <c r="A14" s="90">
        <v>1</v>
      </c>
      <c r="B14" s="258" t="s">
        <v>17</v>
      </c>
      <c r="C14" s="259"/>
      <c r="D14" s="260"/>
      <c r="E14" s="213"/>
      <c r="F14" s="214"/>
      <c r="G14" s="215"/>
      <c r="H14" s="48"/>
    </row>
    <row r="15" spans="1:8" x14ac:dyDescent="0.25">
      <c r="A15" s="64"/>
      <c r="B15" s="252" t="s">
        <v>6</v>
      </c>
      <c r="C15" s="252"/>
      <c r="D15" s="252"/>
      <c r="E15" s="213"/>
      <c r="F15" s="214"/>
      <c r="G15" s="215"/>
      <c r="H15" s="22"/>
    </row>
    <row r="16" spans="1:8" x14ac:dyDescent="0.25">
      <c r="A16" s="91"/>
      <c r="B16" s="254" t="s">
        <v>48</v>
      </c>
      <c r="C16" s="254"/>
      <c r="D16" s="254"/>
      <c r="E16" s="89" t="s">
        <v>181</v>
      </c>
      <c r="F16" s="96"/>
      <c r="G16" s="97"/>
      <c r="H16" s="102">
        <v>118.58</v>
      </c>
    </row>
    <row r="17" spans="1:8" x14ac:dyDescent="0.25">
      <c r="A17" s="64"/>
      <c r="B17" s="249" t="s">
        <v>18</v>
      </c>
      <c r="C17" s="250"/>
      <c r="D17" s="251"/>
      <c r="E17" s="213"/>
      <c r="F17" s="214"/>
      <c r="G17" s="215"/>
      <c r="H17" s="22">
        <f>SUM(H16:H16)</f>
        <v>118.58</v>
      </c>
    </row>
    <row r="18" spans="1:8" x14ac:dyDescent="0.25">
      <c r="A18" s="64"/>
      <c r="B18" s="252" t="s">
        <v>7</v>
      </c>
      <c r="C18" s="252"/>
      <c r="D18" s="252"/>
      <c r="E18" s="213" t="s">
        <v>187</v>
      </c>
      <c r="F18" s="214"/>
      <c r="G18" s="215"/>
      <c r="H18" s="22">
        <v>35.81</v>
      </c>
    </row>
    <row r="19" spans="1:8" x14ac:dyDescent="0.25">
      <c r="A19" s="64"/>
      <c r="B19" s="92" t="s">
        <v>178</v>
      </c>
      <c r="C19" s="101"/>
      <c r="D19" s="101"/>
      <c r="E19" s="98" t="s">
        <v>185</v>
      </c>
      <c r="F19" s="99"/>
      <c r="G19" s="100"/>
      <c r="H19" s="22">
        <v>115.22</v>
      </c>
    </row>
    <row r="20" spans="1:8" x14ac:dyDescent="0.25">
      <c r="A20" s="64"/>
      <c r="B20" s="252" t="s">
        <v>7</v>
      </c>
      <c r="C20" s="252"/>
      <c r="D20" s="252"/>
      <c r="E20" s="213" t="s">
        <v>186</v>
      </c>
      <c r="F20" s="214"/>
      <c r="G20" s="215"/>
      <c r="H20" s="22">
        <v>34.799999999999997</v>
      </c>
    </row>
    <row r="21" spans="1:8" x14ac:dyDescent="0.25">
      <c r="A21" s="64"/>
      <c r="B21" s="252" t="s">
        <v>8</v>
      </c>
      <c r="C21" s="252"/>
      <c r="D21" s="252"/>
      <c r="E21" s="213"/>
      <c r="F21" s="214"/>
      <c r="G21" s="215"/>
      <c r="H21" s="22"/>
    </row>
    <row r="22" spans="1:8" x14ac:dyDescent="0.25">
      <c r="A22" s="64"/>
      <c r="B22" s="93" t="s">
        <v>179</v>
      </c>
      <c r="C22" s="94"/>
      <c r="D22" s="95"/>
      <c r="E22" s="213" t="s">
        <v>188</v>
      </c>
      <c r="F22" s="214"/>
      <c r="G22" s="215"/>
      <c r="H22" s="47">
        <v>110</v>
      </c>
    </row>
    <row r="23" spans="1:8" x14ac:dyDescent="0.25">
      <c r="A23" s="64"/>
      <c r="B23" s="249" t="s">
        <v>18</v>
      </c>
      <c r="C23" s="250"/>
      <c r="D23" s="251"/>
      <c r="E23" s="213"/>
      <c r="F23" s="214"/>
      <c r="G23" s="215"/>
      <c r="H23" s="22">
        <f>SUM(H22:H22)</f>
        <v>110</v>
      </c>
    </row>
    <row r="24" spans="1:8" x14ac:dyDescent="0.25">
      <c r="A24" s="50"/>
      <c r="B24" s="249" t="s">
        <v>42</v>
      </c>
      <c r="C24" s="250"/>
      <c r="D24" s="251"/>
      <c r="E24" s="228">
        <v>0.1</v>
      </c>
      <c r="F24" s="214"/>
      <c r="G24" s="215"/>
      <c r="H24" s="22">
        <f>(H17+H18+H23)*10/100</f>
        <v>26.438999999999997</v>
      </c>
    </row>
    <row r="25" spans="1:8" s="5" customFormat="1" ht="18.75" x14ac:dyDescent="0.3">
      <c r="A25" s="90"/>
      <c r="B25" s="128" t="s">
        <v>10</v>
      </c>
      <c r="C25" s="128"/>
      <c r="D25" s="128"/>
      <c r="E25" s="213"/>
      <c r="F25" s="214"/>
      <c r="G25" s="215"/>
      <c r="H25" s="48">
        <f>H17+H18+H23+H24+H19+H20</f>
        <v>440.84899999999999</v>
      </c>
    </row>
    <row r="26" spans="1:8" s="8" customFormat="1" ht="18.75" x14ac:dyDescent="0.3">
      <c r="A26" s="90">
        <v>2</v>
      </c>
      <c r="B26" s="243" t="s">
        <v>11</v>
      </c>
      <c r="C26" s="244"/>
      <c r="D26" s="245"/>
      <c r="E26" s="228">
        <v>0.2</v>
      </c>
      <c r="F26" s="214"/>
      <c r="G26" s="215"/>
      <c r="H26" s="48">
        <f>H25*20/100</f>
        <v>88.169799999999995</v>
      </c>
    </row>
    <row r="27" spans="1:8" s="8" customFormat="1" ht="18.75" x14ac:dyDescent="0.3">
      <c r="A27" s="90"/>
      <c r="B27" s="246" t="s">
        <v>89</v>
      </c>
      <c r="C27" s="247"/>
      <c r="D27" s="248"/>
      <c r="E27" s="228"/>
      <c r="F27" s="229"/>
      <c r="G27" s="230"/>
      <c r="H27" s="47">
        <f>H25+H26</f>
        <v>529.01879999999994</v>
      </c>
    </row>
    <row r="28" spans="1:8" s="1" customFormat="1" ht="18.75" x14ac:dyDescent="0.3">
      <c r="A28" s="90">
        <v>3</v>
      </c>
      <c r="B28" s="128" t="s">
        <v>13</v>
      </c>
      <c r="C28" s="128"/>
      <c r="D28" s="128"/>
      <c r="E28" s="228">
        <v>0.15</v>
      </c>
      <c r="F28" s="214"/>
      <c r="G28" s="215"/>
      <c r="H28" s="63">
        <f>H27*20/100</f>
        <v>105.80375999999998</v>
      </c>
    </row>
    <row r="29" spans="1:8" x14ac:dyDescent="0.25">
      <c r="A29" s="4"/>
      <c r="B29" s="115" t="s">
        <v>14</v>
      </c>
      <c r="C29" s="115"/>
      <c r="D29" s="115"/>
      <c r="E29" s="240"/>
      <c r="F29" s="241"/>
      <c r="G29" s="242"/>
      <c r="H29" s="47">
        <f>H27+H28</f>
        <v>634.82255999999995</v>
      </c>
    </row>
    <row r="30" spans="1:8" ht="18.75" x14ac:dyDescent="0.3">
      <c r="A30" s="10"/>
      <c r="B30" s="128" t="s">
        <v>15</v>
      </c>
      <c r="C30" s="128"/>
      <c r="D30" s="128"/>
      <c r="E30" s="213"/>
      <c r="F30" s="214"/>
      <c r="G30" s="215"/>
      <c r="H30" s="48">
        <f>H29</f>
        <v>634.82255999999995</v>
      </c>
    </row>
    <row r="34" spans="1:5" x14ac:dyDescent="0.25">
      <c r="A34" s="127"/>
      <c r="B34" s="127"/>
      <c r="C34" s="127"/>
      <c r="D34" s="127"/>
      <c r="E34" s="127"/>
    </row>
  </sheetData>
  <mergeCells count="45">
    <mergeCell ref="A34:E34"/>
    <mergeCell ref="B20:D20"/>
    <mergeCell ref="E20:G20"/>
    <mergeCell ref="B28:D28"/>
    <mergeCell ref="E28:G28"/>
    <mergeCell ref="B29:D29"/>
    <mergeCell ref="E29:G29"/>
    <mergeCell ref="B30:D30"/>
    <mergeCell ref="E30:G30"/>
    <mergeCell ref="E25:G25"/>
    <mergeCell ref="B26:D26"/>
    <mergeCell ref="E26:G26"/>
    <mergeCell ref="B27:D27"/>
    <mergeCell ref="E27:G27"/>
    <mergeCell ref="E22:G22"/>
    <mergeCell ref="B23:D23"/>
    <mergeCell ref="E23:G23"/>
    <mergeCell ref="B24:D24"/>
    <mergeCell ref="E24:G24"/>
    <mergeCell ref="B25:D25"/>
    <mergeCell ref="B15:D15"/>
    <mergeCell ref="E15:G15"/>
    <mergeCell ref="B16:D16"/>
    <mergeCell ref="B17:D17"/>
    <mergeCell ref="E17:G17"/>
    <mergeCell ref="B18:D18"/>
    <mergeCell ref="E18:G18"/>
    <mergeCell ref="B21:D21"/>
    <mergeCell ref="E21:G21"/>
    <mergeCell ref="B13:D13"/>
    <mergeCell ref="E13:G13"/>
    <mergeCell ref="B14:D14"/>
    <mergeCell ref="E14:G14"/>
    <mergeCell ref="E1:H1"/>
    <mergeCell ref="E2:H2"/>
    <mergeCell ref="E3:H3"/>
    <mergeCell ref="A1:B1"/>
    <mergeCell ref="A2:C2"/>
    <mergeCell ref="A3:C3"/>
    <mergeCell ref="E4:H4"/>
    <mergeCell ref="A10:H10"/>
    <mergeCell ref="A4:B4"/>
    <mergeCell ref="A7:H7"/>
    <mergeCell ref="A8:H8"/>
    <mergeCell ref="A9:H9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</sheetPr>
  <dimension ref="A1:H34"/>
  <sheetViews>
    <sheetView zoomScaleNormal="100" workbookViewId="0">
      <selection activeCell="L32" sqref="L32"/>
    </sheetView>
  </sheetViews>
  <sheetFormatPr defaultRowHeight="15" x14ac:dyDescent="0.25"/>
  <cols>
    <col min="1" max="1" width="8.28515625" style="43" customWidth="1"/>
    <col min="2" max="3" width="9.140625" style="43"/>
    <col min="4" max="4" width="15.42578125" style="43" customWidth="1"/>
    <col min="5" max="6" width="9.140625" style="43"/>
    <col min="7" max="7" width="10.7109375" style="43" customWidth="1"/>
    <col min="8" max="8" width="15.5703125" style="43" customWidth="1"/>
    <col min="9" max="16384" width="9.140625" style="43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x14ac:dyDescent="0.25">
      <c r="A5" s="89"/>
      <c r="B5" s="89"/>
      <c r="F5" s="88"/>
      <c r="G5" s="88"/>
      <c r="H5" s="88"/>
    </row>
    <row r="6" spans="1:8" x14ac:dyDescent="0.25">
      <c r="A6" s="89"/>
      <c r="B6" s="89"/>
      <c r="F6" s="88"/>
      <c r="G6" s="88"/>
      <c r="H6" s="88"/>
    </row>
    <row r="7" spans="1:8" ht="18.75" x14ac:dyDescent="0.3">
      <c r="A7" s="117" t="s">
        <v>0</v>
      </c>
      <c r="B7" s="117"/>
      <c r="C7" s="117"/>
      <c r="D7" s="117"/>
      <c r="E7" s="117"/>
      <c r="F7" s="117"/>
      <c r="G7" s="117"/>
      <c r="H7" s="117"/>
    </row>
    <row r="8" spans="1:8" ht="18.75" x14ac:dyDescent="0.25">
      <c r="A8" s="139" t="s">
        <v>180</v>
      </c>
      <c r="B8" s="139"/>
      <c r="C8" s="139"/>
      <c r="D8" s="139"/>
      <c r="E8" s="139"/>
      <c r="F8" s="139"/>
      <c r="G8" s="139"/>
      <c r="H8" s="139"/>
    </row>
    <row r="9" spans="1:8" ht="18.75" x14ac:dyDescent="0.25">
      <c r="A9" s="139"/>
      <c r="B9" s="139"/>
      <c r="C9" s="139"/>
      <c r="D9" s="139"/>
      <c r="E9" s="139"/>
      <c r="F9" s="139"/>
      <c r="G9" s="139"/>
      <c r="H9" s="139"/>
    </row>
    <row r="10" spans="1:8" ht="18.75" x14ac:dyDescent="0.25">
      <c r="A10" s="139"/>
      <c r="B10" s="139"/>
      <c r="C10" s="139"/>
      <c r="D10" s="139"/>
      <c r="E10" s="139"/>
      <c r="F10" s="139"/>
      <c r="G10" s="139"/>
      <c r="H10" s="139"/>
    </row>
    <row r="11" spans="1:8" ht="18.75" x14ac:dyDescent="0.25">
      <c r="A11" s="31"/>
      <c r="B11" s="31"/>
      <c r="C11" s="31"/>
      <c r="D11" s="31"/>
      <c r="E11" s="31"/>
      <c r="F11" s="31"/>
      <c r="G11" s="31"/>
      <c r="H11" s="31"/>
    </row>
    <row r="12" spans="1:8" ht="18.75" x14ac:dyDescent="0.25">
      <c r="A12" s="31"/>
      <c r="B12" s="31"/>
      <c r="C12" s="31"/>
      <c r="D12" s="31"/>
      <c r="E12" s="31"/>
      <c r="F12" s="31"/>
      <c r="G12" s="31"/>
      <c r="H12" s="31"/>
    </row>
    <row r="13" spans="1:8" ht="18.75" x14ac:dyDescent="0.3">
      <c r="A13" s="45" t="s">
        <v>2</v>
      </c>
      <c r="B13" s="258" t="s">
        <v>3</v>
      </c>
      <c r="C13" s="259"/>
      <c r="D13" s="260"/>
      <c r="E13" s="231" t="s">
        <v>61</v>
      </c>
      <c r="F13" s="232"/>
      <c r="G13" s="233"/>
      <c r="H13" s="45" t="s">
        <v>62</v>
      </c>
    </row>
    <row r="14" spans="1:8" ht="18.75" x14ac:dyDescent="0.3">
      <c r="A14" s="90">
        <v>1</v>
      </c>
      <c r="B14" s="258" t="s">
        <v>17</v>
      </c>
      <c r="C14" s="259"/>
      <c r="D14" s="260"/>
      <c r="E14" s="213"/>
      <c r="F14" s="214"/>
      <c r="G14" s="215"/>
      <c r="H14" s="48"/>
    </row>
    <row r="15" spans="1:8" x14ac:dyDescent="0.25">
      <c r="A15" s="64"/>
      <c r="B15" s="252" t="s">
        <v>6</v>
      </c>
      <c r="C15" s="252"/>
      <c r="D15" s="252"/>
      <c r="E15" s="213"/>
      <c r="F15" s="214"/>
      <c r="G15" s="215"/>
      <c r="H15" s="22"/>
    </row>
    <row r="16" spans="1:8" x14ac:dyDescent="0.25">
      <c r="A16" s="91"/>
      <c r="B16" s="254" t="s">
        <v>46</v>
      </c>
      <c r="C16" s="254"/>
      <c r="D16" s="254"/>
      <c r="E16" s="89" t="s">
        <v>183</v>
      </c>
      <c r="F16" s="96"/>
      <c r="G16" s="97"/>
      <c r="H16" s="102">
        <v>101.8</v>
      </c>
    </row>
    <row r="17" spans="1:8" x14ac:dyDescent="0.25">
      <c r="A17" s="64"/>
      <c r="B17" s="249" t="s">
        <v>18</v>
      </c>
      <c r="C17" s="250"/>
      <c r="D17" s="251"/>
      <c r="E17" s="213"/>
      <c r="F17" s="214"/>
      <c r="G17" s="215"/>
      <c r="H17" s="22">
        <f>SUM(H16:H16)</f>
        <v>101.8</v>
      </c>
    </row>
    <row r="18" spans="1:8" x14ac:dyDescent="0.25">
      <c r="A18" s="64"/>
      <c r="B18" s="252" t="s">
        <v>7</v>
      </c>
      <c r="C18" s="252"/>
      <c r="D18" s="252"/>
      <c r="E18" s="213" t="s">
        <v>184</v>
      </c>
      <c r="F18" s="214"/>
      <c r="G18" s="215"/>
      <c r="H18" s="22">
        <v>30.75</v>
      </c>
    </row>
    <row r="19" spans="1:8" x14ac:dyDescent="0.25">
      <c r="A19" s="64"/>
      <c r="B19" s="92" t="s">
        <v>178</v>
      </c>
      <c r="C19" s="101"/>
      <c r="D19" s="101"/>
      <c r="E19" s="98" t="s">
        <v>185</v>
      </c>
      <c r="F19" s="99"/>
      <c r="G19" s="100"/>
      <c r="H19" s="22">
        <v>115.22</v>
      </c>
    </row>
    <row r="20" spans="1:8" x14ac:dyDescent="0.25">
      <c r="A20" s="64"/>
      <c r="B20" s="252" t="s">
        <v>7</v>
      </c>
      <c r="C20" s="252"/>
      <c r="D20" s="252"/>
      <c r="E20" s="213" t="s">
        <v>186</v>
      </c>
      <c r="F20" s="214"/>
      <c r="G20" s="215"/>
      <c r="H20" s="22">
        <v>34.799999999999997</v>
      </c>
    </row>
    <row r="21" spans="1:8" x14ac:dyDescent="0.25">
      <c r="A21" s="64"/>
      <c r="B21" s="252" t="s">
        <v>8</v>
      </c>
      <c r="C21" s="252"/>
      <c r="D21" s="252"/>
      <c r="E21" s="213"/>
      <c r="F21" s="214"/>
      <c r="G21" s="215"/>
      <c r="H21" s="22"/>
    </row>
    <row r="22" spans="1:8" x14ac:dyDescent="0.25">
      <c r="A22" s="64"/>
      <c r="B22" s="93" t="s">
        <v>179</v>
      </c>
      <c r="C22" s="94"/>
      <c r="D22" s="95"/>
      <c r="E22" s="213" t="s">
        <v>188</v>
      </c>
      <c r="F22" s="214"/>
      <c r="G22" s="215"/>
      <c r="H22" s="47">
        <v>110</v>
      </c>
    </row>
    <row r="23" spans="1:8" x14ac:dyDescent="0.25">
      <c r="A23" s="64"/>
      <c r="B23" s="249" t="s">
        <v>18</v>
      </c>
      <c r="C23" s="250"/>
      <c r="D23" s="251"/>
      <c r="E23" s="213"/>
      <c r="F23" s="214"/>
      <c r="G23" s="215"/>
      <c r="H23" s="22">
        <f>SUM(H22:H22)</f>
        <v>110</v>
      </c>
    </row>
    <row r="24" spans="1:8" x14ac:dyDescent="0.25">
      <c r="A24" s="50"/>
      <c r="B24" s="249" t="s">
        <v>42</v>
      </c>
      <c r="C24" s="250"/>
      <c r="D24" s="251"/>
      <c r="E24" s="228">
        <v>0.1</v>
      </c>
      <c r="F24" s="214"/>
      <c r="G24" s="215"/>
      <c r="H24" s="22">
        <f>(H17+H18+H23)*10/100</f>
        <v>24.254999999999999</v>
      </c>
    </row>
    <row r="25" spans="1:8" s="5" customFormat="1" ht="18.75" x14ac:dyDescent="0.3">
      <c r="A25" s="90"/>
      <c r="B25" s="128" t="s">
        <v>10</v>
      </c>
      <c r="C25" s="128"/>
      <c r="D25" s="128"/>
      <c r="E25" s="213"/>
      <c r="F25" s="214"/>
      <c r="G25" s="215"/>
      <c r="H25" s="48">
        <f>H17+H18+H23+H24+H19+H20</f>
        <v>416.82499999999999</v>
      </c>
    </row>
    <row r="26" spans="1:8" s="8" customFormat="1" ht="18.75" x14ac:dyDescent="0.3">
      <c r="A26" s="90">
        <v>2</v>
      </c>
      <c r="B26" s="243" t="s">
        <v>11</v>
      </c>
      <c r="C26" s="244"/>
      <c r="D26" s="245"/>
      <c r="E26" s="228">
        <v>0.2</v>
      </c>
      <c r="F26" s="214"/>
      <c r="G26" s="215"/>
      <c r="H26" s="48">
        <f>H25*20/100</f>
        <v>83.364999999999995</v>
      </c>
    </row>
    <row r="27" spans="1:8" s="8" customFormat="1" ht="18.75" x14ac:dyDescent="0.3">
      <c r="A27" s="90"/>
      <c r="B27" s="246" t="s">
        <v>89</v>
      </c>
      <c r="C27" s="247"/>
      <c r="D27" s="248"/>
      <c r="E27" s="228"/>
      <c r="F27" s="229"/>
      <c r="G27" s="230"/>
      <c r="H27" s="47">
        <f>H25+H26</f>
        <v>500.19</v>
      </c>
    </row>
    <row r="28" spans="1:8" s="1" customFormat="1" ht="18.75" x14ac:dyDescent="0.3">
      <c r="A28" s="90">
        <v>3</v>
      </c>
      <c r="B28" s="128" t="s">
        <v>13</v>
      </c>
      <c r="C28" s="128"/>
      <c r="D28" s="128"/>
      <c r="E28" s="228">
        <v>0.15</v>
      </c>
      <c r="F28" s="214"/>
      <c r="G28" s="215"/>
      <c r="H28" s="63">
        <f>H27*20/100</f>
        <v>100.038</v>
      </c>
    </row>
    <row r="29" spans="1:8" x14ac:dyDescent="0.25">
      <c r="A29" s="4"/>
      <c r="B29" s="115" t="s">
        <v>14</v>
      </c>
      <c r="C29" s="115"/>
      <c r="D29" s="115"/>
      <c r="E29" s="240"/>
      <c r="F29" s="241"/>
      <c r="G29" s="242"/>
      <c r="H29" s="47">
        <f>H27+H28</f>
        <v>600.22799999999995</v>
      </c>
    </row>
    <row r="30" spans="1:8" ht="18.75" x14ac:dyDescent="0.3">
      <c r="A30" s="10"/>
      <c r="B30" s="128" t="s">
        <v>15</v>
      </c>
      <c r="C30" s="128"/>
      <c r="D30" s="128"/>
      <c r="E30" s="213"/>
      <c r="F30" s="214"/>
      <c r="G30" s="215"/>
      <c r="H30" s="48">
        <f>H29</f>
        <v>600.22799999999995</v>
      </c>
    </row>
    <row r="34" spans="1:5" x14ac:dyDescent="0.25">
      <c r="A34" s="127"/>
      <c r="B34" s="127"/>
      <c r="C34" s="127"/>
      <c r="D34" s="127"/>
      <c r="E34" s="127"/>
    </row>
  </sheetData>
  <mergeCells count="45">
    <mergeCell ref="B29:D29"/>
    <mergeCell ref="E29:G29"/>
    <mergeCell ref="B30:D30"/>
    <mergeCell ref="E30:G30"/>
    <mergeCell ref="A34:E34"/>
    <mergeCell ref="B20:D20"/>
    <mergeCell ref="E20:G20"/>
    <mergeCell ref="B26:D26"/>
    <mergeCell ref="E26:G26"/>
    <mergeCell ref="B27:D27"/>
    <mergeCell ref="E27:G27"/>
    <mergeCell ref="B21:D21"/>
    <mergeCell ref="E21:G21"/>
    <mergeCell ref="B28:D28"/>
    <mergeCell ref="E28:G28"/>
    <mergeCell ref="E22:G22"/>
    <mergeCell ref="B23:D23"/>
    <mergeCell ref="E23:G23"/>
    <mergeCell ref="B24:D24"/>
    <mergeCell ref="E24:G24"/>
    <mergeCell ref="B25:D25"/>
    <mergeCell ref="E25:G25"/>
    <mergeCell ref="B16:D16"/>
    <mergeCell ref="B17:D17"/>
    <mergeCell ref="E17:G17"/>
    <mergeCell ref="B18:D18"/>
    <mergeCell ref="E18:G18"/>
    <mergeCell ref="B13:D13"/>
    <mergeCell ref="E13:G13"/>
    <mergeCell ref="B14:D14"/>
    <mergeCell ref="E14:G14"/>
    <mergeCell ref="B15:D15"/>
    <mergeCell ref="E15:G15"/>
    <mergeCell ref="A10:H10"/>
    <mergeCell ref="A1:B1"/>
    <mergeCell ref="E1:H1"/>
    <mergeCell ref="A2:C2"/>
    <mergeCell ref="E2:H2"/>
    <mergeCell ref="A3:C3"/>
    <mergeCell ref="E3:H3"/>
    <mergeCell ref="A4:B4"/>
    <mergeCell ref="E4:H4"/>
    <mergeCell ref="A7:H7"/>
    <mergeCell ref="A8:H8"/>
    <mergeCell ref="A9:H9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30"/>
  <sheetViews>
    <sheetView zoomScaleNormal="100" workbookViewId="0">
      <selection activeCell="H21" sqref="H21"/>
    </sheetView>
  </sheetViews>
  <sheetFormatPr defaultRowHeight="15" x14ac:dyDescent="0.25"/>
  <cols>
    <col min="4" max="4" width="14" customWidth="1"/>
    <col min="7" max="7" width="6.5703125" customWidth="1"/>
    <col min="8" max="8" width="14.7109375" customWidth="1"/>
  </cols>
  <sheetData>
    <row r="1" spans="1:9" x14ac:dyDescent="0.25">
      <c r="A1" s="127"/>
      <c r="B1" s="127"/>
      <c r="E1" s="134" t="s">
        <v>1</v>
      </c>
      <c r="F1" s="134"/>
      <c r="G1" s="134"/>
      <c r="H1" s="134"/>
    </row>
    <row r="2" spans="1:9" x14ac:dyDescent="0.25">
      <c r="A2" s="127"/>
      <c r="B2" s="127"/>
      <c r="C2" s="127"/>
      <c r="E2" s="134" t="s">
        <v>105</v>
      </c>
      <c r="F2" s="134"/>
      <c r="G2" s="134"/>
      <c r="H2" s="134"/>
    </row>
    <row r="3" spans="1:9" x14ac:dyDescent="0.25">
      <c r="A3" s="127"/>
      <c r="B3" s="127"/>
      <c r="C3" s="127"/>
      <c r="E3" s="134" t="s">
        <v>147</v>
      </c>
      <c r="F3" s="134"/>
      <c r="G3" s="134"/>
      <c r="H3" s="134"/>
    </row>
    <row r="4" spans="1:9" x14ac:dyDescent="0.25">
      <c r="A4" s="127"/>
      <c r="B4" s="127"/>
      <c r="E4" s="134" t="s">
        <v>169</v>
      </c>
      <c r="F4" s="134"/>
      <c r="G4" s="134"/>
      <c r="H4" s="134"/>
    </row>
    <row r="5" spans="1:9" x14ac:dyDescent="0.25">
      <c r="A5" s="37"/>
      <c r="B5" s="37"/>
      <c r="F5" s="36"/>
      <c r="G5" s="36"/>
      <c r="H5" s="36"/>
    </row>
    <row r="6" spans="1:9" x14ac:dyDescent="0.25">
      <c r="A6" s="37"/>
      <c r="B6" s="37"/>
      <c r="F6" s="36"/>
      <c r="G6" s="36"/>
      <c r="H6" s="36"/>
    </row>
    <row r="7" spans="1:9" x14ac:dyDescent="0.25">
      <c r="A7" s="37"/>
      <c r="B7" s="37"/>
      <c r="F7" s="36"/>
      <c r="G7" s="36"/>
      <c r="H7" s="36"/>
    </row>
    <row r="8" spans="1:9" x14ac:dyDescent="0.25">
      <c r="A8" s="37"/>
      <c r="B8" s="37"/>
      <c r="F8" s="36"/>
      <c r="G8" s="36"/>
      <c r="H8" s="36"/>
    </row>
    <row r="10" spans="1:9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9" ht="15" customHeight="1" x14ac:dyDescent="0.25">
      <c r="A11" s="139" t="s">
        <v>22</v>
      </c>
      <c r="B11" s="139"/>
      <c r="C11" s="139"/>
      <c r="D11" s="139"/>
      <c r="E11" s="139"/>
      <c r="F11" s="139"/>
      <c r="G11" s="139"/>
      <c r="H11" s="139"/>
    </row>
    <row r="12" spans="1:9" ht="15" customHeight="1" x14ac:dyDescent="0.25">
      <c r="A12" s="31"/>
      <c r="B12" s="31"/>
      <c r="C12" s="31"/>
      <c r="D12" s="31"/>
      <c r="E12" s="31"/>
      <c r="F12" s="31"/>
      <c r="G12" s="31"/>
    </row>
    <row r="14" spans="1:9" ht="15" customHeight="1" x14ac:dyDescent="0.25"/>
    <row r="15" spans="1:9" s="5" customFormat="1" ht="15" customHeight="1" x14ac:dyDescent="0.3">
      <c r="A15" s="3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3" t="s">
        <v>62</v>
      </c>
    </row>
    <row r="16" spans="1:9" ht="18.75" customHeight="1" x14ac:dyDescent="0.3">
      <c r="A16" s="38">
        <v>1</v>
      </c>
      <c r="B16" s="118" t="s">
        <v>17</v>
      </c>
      <c r="C16" s="119"/>
      <c r="D16" s="120"/>
      <c r="E16" s="116"/>
      <c r="F16" s="113"/>
      <c r="G16" s="114"/>
      <c r="H16" s="3"/>
      <c r="I16" s="24"/>
    </row>
    <row r="17" spans="1:8" x14ac:dyDescent="0.25">
      <c r="A17" s="29"/>
      <c r="B17" s="175" t="s">
        <v>65</v>
      </c>
      <c r="C17" s="175"/>
      <c r="D17" s="175"/>
      <c r="E17" s="116" t="s">
        <v>166</v>
      </c>
      <c r="F17" s="113"/>
      <c r="G17" s="114"/>
      <c r="H17" s="20">
        <v>635.91</v>
      </c>
    </row>
    <row r="18" spans="1:8" x14ac:dyDescent="0.25">
      <c r="A18" s="29"/>
      <c r="B18" s="133" t="s">
        <v>23</v>
      </c>
      <c r="C18" s="133"/>
      <c r="D18" s="133"/>
      <c r="E18" s="116" t="s">
        <v>165</v>
      </c>
      <c r="F18" s="113"/>
      <c r="G18" s="114"/>
      <c r="H18" s="20">
        <v>106.94</v>
      </c>
    </row>
    <row r="19" spans="1:8" ht="18.75" x14ac:dyDescent="0.3">
      <c r="A19" s="38"/>
      <c r="B19" s="111" t="s">
        <v>10</v>
      </c>
      <c r="C19" s="111"/>
      <c r="D19" s="111"/>
      <c r="E19" s="116"/>
      <c r="F19" s="113"/>
      <c r="G19" s="114"/>
      <c r="H19" s="21">
        <f>SUM(H17:H18)</f>
        <v>742.84999999999991</v>
      </c>
    </row>
    <row r="20" spans="1:8" ht="18.75" x14ac:dyDescent="0.3">
      <c r="A20" s="38">
        <v>2</v>
      </c>
      <c r="B20" s="182" t="s">
        <v>11</v>
      </c>
      <c r="C20" s="183"/>
      <c r="D20" s="184"/>
      <c r="E20" s="112">
        <v>0.2</v>
      </c>
      <c r="F20" s="113"/>
      <c r="G20" s="114"/>
      <c r="H20" s="21">
        <f>H19*20/100</f>
        <v>148.57</v>
      </c>
    </row>
    <row r="21" spans="1:8" x14ac:dyDescent="0.25">
      <c r="A21" s="29"/>
      <c r="B21" s="133" t="s">
        <v>12</v>
      </c>
      <c r="C21" s="133"/>
      <c r="D21" s="133"/>
      <c r="E21" s="112"/>
      <c r="F21" s="113"/>
      <c r="G21" s="114"/>
      <c r="H21" s="20">
        <f>H19+H20</f>
        <v>891.41999999999985</v>
      </c>
    </row>
    <row r="22" spans="1:8" ht="18.75" x14ac:dyDescent="0.3">
      <c r="A22" s="38">
        <v>3</v>
      </c>
      <c r="B22" s="111" t="s">
        <v>13</v>
      </c>
      <c r="C22" s="111"/>
      <c r="D22" s="111"/>
      <c r="E22" s="112">
        <v>0.15</v>
      </c>
      <c r="F22" s="113"/>
      <c r="G22" s="114"/>
      <c r="H22" s="21">
        <f>H21*20/100</f>
        <v>178.28399999999999</v>
      </c>
    </row>
    <row r="23" spans="1:8" x14ac:dyDescent="0.25">
      <c r="A23" s="29"/>
      <c r="B23" s="115" t="s">
        <v>14</v>
      </c>
      <c r="C23" s="115"/>
      <c r="D23" s="115"/>
      <c r="E23" s="116"/>
      <c r="F23" s="113"/>
      <c r="G23" s="114"/>
      <c r="H23" s="20">
        <f>H21+H22</f>
        <v>1069.7039999999997</v>
      </c>
    </row>
    <row r="24" spans="1:8" ht="18.75" x14ac:dyDescent="0.3">
      <c r="A24" s="30"/>
      <c r="B24" s="128" t="s">
        <v>15</v>
      </c>
      <c r="C24" s="128"/>
      <c r="D24" s="128"/>
      <c r="E24" s="129"/>
      <c r="F24" s="129"/>
      <c r="G24" s="129"/>
      <c r="H24" s="21">
        <f>H19+H20+H22</f>
        <v>1069.7039999999997</v>
      </c>
    </row>
    <row r="28" spans="1:8" x14ac:dyDescent="0.25">
      <c r="A28" s="127"/>
      <c r="B28" s="127"/>
      <c r="C28" s="127"/>
      <c r="D28" s="127"/>
    </row>
    <row r="30" spans="1:8" x14ac:dyDescent="0.25">
      <c r="A30" s="127"/>
      <c r="B30" s="127"/>
      <c r="C30" s="127"/>
      <c r="D30" s="127"/>
      <c r="E30" s="127"/>
    </row>
  </sheetData>
  <mergeCells count="32">
    <mergeCell ref="A4:B4"/>
    <mergeCell ref="A28:D28"/>
    <mergeCell ref="B20:D20"/>
    <mergeCell ref="E20:G20"/>
    <mergeCell ref="B21:D21"/>
    <mergeCell ref="E21:G21"/>
    <mergeCell ref="B22:D22"/>
    <mergeCell ref="E22:G22"/>
    <mergeCell ref="B23:D23"/>
    <mergeCell ref="E4:H4"/>
    <mergeCell ref="A1:B1"/>
    <mergeCell ref="A2:C2"/>
    <mergeCell ref="E2:H2"/>
    <mergeCell ref="A3:C3"/>
    <mergeCell ref="E3:H3"/>
    <mergeCell ref="E1:H1"/>
    <mergeCell ref="A30:E30"/>
    <mergeCell ref="E23:G23"/>
    <mergeCell ref="B24:D24"/>
    <mergeCell ref="E24:G24"/>
    <mergeCell ref="A10:H10"/>
    <mergeCell ref="A11:H11"/>
    <mergeCell ref="B18:D18"/>
    <mergeCell ref="E18:G18"/>
    <mergeCell ref="B19:D19"/>
    <mergeCell ref="E19:G19"/>
    <mergeCell ref="B15:D15"/>
    <mergeCell ref="E15:G15"/>
    <mergeCell ref="B16:D16"/>
    <mergeCell ref="E16:G16"/>
    <mergeCell ref="B17:D17"/>
    <mergeCell ref="E17:G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34"/>
  <sheetViews>
    <sheetView topLeftCell="A7" zoomScaleNormal="100" workbookViewId="0">
      <selection activeCell="H28" sqref="H28"/>
    </sheetView>
  </sheetViews>
  <sheetFormatPr defaultRowHeight="15" x14ac:dyDescent="0.25"/>
  <cols>
    <col min="1" max="1" width="8.140625" bestFit="1" customWidth="1"/>
    <col min="4" max="4" width="21.140625" customWidth="1"/>
    <col min="5" max="5" width="7" customWidth="1"/>
    <col min="6" max="6" width="9.140625" customWidth="1"/>
    <col min="7" max="7" width="14.85546875" customWidth="1"/>
    <col min="8" max="8" width="15.42578125" customWidth="1"/>
  </cols>
  <sheetData>
    <row r="1" spans="1:8" x14ac:dyDescent="0.25">
      <c r="A1" s="127"/>
      <c r="B1" s="127"/>
      <c r="C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D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D3" s="127"/>
      <c r="E3" s="134" t="s">
        <v>142</v>
      </c>
      <c r="F3" s="134"/>
      <c r="G3" s="134"/>
      <c r="H3" s="134"/>
    </row>
    <row r="4" spans="1:8" x14ac:dyDescent="0.25">
      <c r="A4" s="127"/>
      <c r="B4" s="127"/>
      <c r="C4" s="127"/>
      <c r="E4" s="134" t="s">
        <v>169</v>
      </c>
      <c r="F4" s="134"/>
      <c r="G4" s="134"/>
      <c r="H4" s="134"/>
    </row>
    <row r="5" spans="1:8" x14ac:dyDescent="0.25">
      <c r="A5" s="26"/>
      <c r="B5" s="26"/>
      <c r="C5" s="26"/>
      <c r="G5" s="25"/>
      <c r="H5" s="25"/>
    </row>
    <row r="6" spans="1:8" x14ac:dyDescent="0.25">
      <c r="A6" s="26"/>
      <c r="B6" s="26"/>
      <c r="C6" s="26"/>
      <c r="G6" s="25"/>
      <c r="H6" s="25"/>
    </row>
    <row r="7" spans="1:8" x14ac:dyDescent="0.25">
      <c r="A7" s="26"/>
      <c r="B7" s="26"/>
      <c r="C7" s="26"/>
      <c r="G7" s="25"/>
      <c r="H7" s="25"/>
    </row>
    <row r="8" spans="1:8" x14ac:dyDescent="0.25">
      <c r="A8" s="26"/>
      <c r="B8" s="26"/>
      <c r="C8" s="26"/>
      <c r="G8" s="25"/>
      <c r="H8" s="25"/>
    </row>
    <row r="10" spans="1:8" ht="18" customHeight="1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8" customHeight="1" x14ac:dyDescent="0.25">
      <c r="A11" s="139" t="s">
        <v>24</v>
      </c>
      <c r="B11" s="139"/>
      <c r="C11" s="139"/>
      <c r="D11" s="139"/>
      <c r="E11" s="139"/>
      <c r="F11" s="139"/>
      <c r="G11" s="139"/>
      <c r="H11" s="139"/>
    </row>
    <row r="12" spans="1:8" s="5" customFormat="1" ht="15" customHeight="1" x14ac:dyDescent="0.25">
      <c r="C12" s="33"/>
      <c r="D12" s="33"/>
      <c r="E12" s="33"/>
      <c r="F12" s="33"/>
      <c r="G12" s="33"/>
    </row>
    <row r="13" spans="1:8" s="5" customFormat="1" ht="15" customHeight="1" x14ac:dyDescent="0.25">
      <c r="C13" s="34"/>
      <c r="D13" s="34"/>
      <c r="E13" s="34"/>
      <c r="F13" s="34"/>
      <c r="G13" s="34"/>
    </row>
    <row r="14" spans="1:8" s="5" customFormat="1" x14ac:dyDescent="0.25"/>
    <row r="15" spans="1:8" ht="18.75" x14ac:dyDescent="0.3">
      <c r="A15" s="3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3" t="s">
        <v>62</v>
      </c>
    </row>
    <row r="16" spans="1:8" ht="18.75" x14ac:dyDescent="0.3">
      <c r="A16" s="27">
        <v>1</v>
      </c>
      <c r="B16" s="118" t="s">
        <v>17</v>
      </c>
      <c r="C16" s="119"/>
      <c r="D16" s="120"/>
      <c r="E16" s="116"/>
      <c r="F16" s="113"/>
      <c r="G16" s="114"/>
      <c r="H16" s="3"/>
    </row>
    <row r="17" spans="1:8" x14ac:dyDescent="0.25">
      <c r="A17" s="29"/>
      <c r="B17" s="175" t="s">
        <v>123</v>
      </c>
      <c r="C17" s="175"/>
      <c r="D17" s="175"/>
      <c r="E17" s="176" t="s">
        <v>154</v>
      </c>
      <c r="F17" s="177"/>
      <c r="G17" s="178"/>
      <c r="H17" s="35">
        <v>212.9</v>
      </c>
    </row>
    <row r="18" spans="1:8" x14ac:dyDescent="0.25">
      <c r="A18" s="29"/>
      <c r="B18" s="121" t="s">
        <v>20</v>
      </c>
      <c r="C18" s="131"/>
      <c r="D18" s="132"/>
      <c r="E18" s="116" t="s">
        <v>155</v>
      </c>
      <c r="F18" s="113"/>
      <c r="G18" s="114"/>
      <c r="H18" s="20">
        <f>H17*20/100</f>
        <v>42.58</v>
      </c>
    </row>
    <row r="19" spans="1:8" x14ac:dyDescent="0.25">
      <c r="A19" s="29"/>
      <c r="B19" s="133" t="s">
        <v>16</v>
      </c>
      <c r="C19" s="133"/>
      <c r="D19" s="133"/>
      <c r="E19" s="116" t="s">
        <v>156</v>
      </c>
      <c r="F19" s="113"/>
      <c r="G19" s="114"/>
      <c r="H19" s="20">
        <f>(H17+H18)*30.2/100</f>
        <v>77.154960000000003</v>
      </c>
    </row>
    <row r="20" spans="1:8" x14ac:dyDescent="0.25">
      <c r="A20" s="29"/>
      <c r="B20" s="185" t="s">
        <v>21</v>
      </c>
      <c r="C20" s="186"/>
      <c r="D20" s="187"/>
      <c r="E20" s="116" t="s">
        <v>157</v>
      </c>
      <c r="F20" s="113"/>
      <c r="G20" s="114"/>
      <c r="H20" s="20">
        <v>213.75</v>
      </c>
    </row>
    <row r="21" spans="1:8" x14ac:dyDescent="0.25">
      <c r="A21" s="29"/>
      <c r="B21" s="179" t="s">
        <v>60</v>
      </c>
      <c r="C21" s="180"/>
      <c r="D21" s="181"/>
      <c r="E21" s="116"/>
      <c r="F21" s="113"/>
      <c r="G21" s="114"/>
      <c r="H21" s="20">
        <f>H17</f>
        <v>212.9</v>
      </c>
    </row>
    <row r="22" spans="1:8" x14ac:dyDescent="0.25">
      <c r="A22" s="29"/>
      <c r="B22" s="179" t="s">
        <v>42</v>
      </c>
      <c r="C22" s="180"/>
      <c r="D22" s="181"/>
      <c r="E22" s="116" t="s">
        <v>158</v>
      </c>
      <c r="F22" s="113"/>
      <c r="G22" s="114"/>
      <c r="H22" s="20">
        <v>300.57</v>
      </c>
    </row>
    <row r="23" spans="1:8" ht="18.75" x14ac:dyDescent="0.3">
      <c r="A23" s="27"/>
      <c r="B23" s="111" t="s">
        <v>10</v>
      </c>
      <c r="C23" s="111"/>
      <c r="D23" s="111"/>
      <c r="E23" s="116"/>
      <c r="F23" s="113"/>
      <c r="G23" s="114"/>
      <c r="H23" s="21">
        <f>SUM(H17:H22)</f>
        <v>1059.8549600000001</v>
      </c>
    </row>
    <row r="24" spans="1:8" ht="18.75" x14ac:dyDescent="0.3">
      <c r="A24" s="27">
        <v>2</v>
      </c>
      <c r="B24" s="182" t="s">
        <v>11</v>
      </c>
      <c r="C24" s="183"/>
      <c r="D24" s="184"/>
      <c r="E24" s="112">
        <v>0.2</v>
      </c>
      <c r="F24" s="113"/>
      <c r="G24" s="114"/>
      <c r="H24" s="21">
        <f>H23*20/100</f>
        <v>211.97099200000005</v>
      </c>
    </row>
    <row r="25" spans="1:8" x14ac:dyDescent="0.25">
      <c r="A25" s="29"/>
      <c r="B25" s="133" t="s">
        <v>12</v>
      </c>
      <c r="C25" s="133"/>
      <c r="D25" s="133"/>
      <c r="E25" s="112"/>
      <c r="F25" s="113"/>
      <c r="G25" s="114"/>
      <c r="H25" s="20">
        <f>H23+H24</f>
        <v>1271.8259520000001</v>
      </c>
    </row>
    <row r="26" spans="1:8" ht="18.75" x14ac:dyDescent="0.3">
      <c r="A26" s="27">
        <v>3</v>
      </c>
      <c r="B26" s="111" t="s">
        <v>13</v>
      </c>
      <c r="C26" s="111"/>
      <c r="D26" s="111"/>
      <c r="E26" s="112">
        <v>0.15</v>
      </c>
      <c r="F26" s="113"/>
      <c r="G26" s="114"/>
      <c r="H26" s="21">
        <f>H25*20/100</f>
        <v>254.36519040000002</v>
      </c>
    </row>
    <row r="27" spans="1:8" x14ac:dyDescent="0.25">
      <c r="A27" s="29"/>
      <c r="B27" s="115" t="s">
        <v>14</v>
      </c>
      <c r="C27" s="115"/>
      <c r="D27" s="115"/>
      <c r="E27" s="116"/>
      <c r="F27" s="113"/>
      <c r="G27" s="114"/>
      <c r="H27" s="20">
        <f>H25+H26</f>
        <v>1526.1911424000002</v>
      </c>
    </row>
    <row r="28" spans="1:8" ht="18.75" x14ac:dyDescent="0.3">
      <c r="A28" s="30"/>
      <c r="B28" s="128" t="s">
        <v>15</v>
      </c>
      <c r="C28" s="128"/>
      <c r="D28" s="128"/>
      <c r="E28" s="129"/>
      <c r="F28" s="129"/>
      <c r="G28" s="129"/>
      <c r="H28" s="21">
        <f>H23+H24+H26</f>
        <v>1526.1911424000002</v>
      </c>
    </row>
    <row r="34" spans="1:5" x14ac:dyDescent="0.25">
      <c r="A34" s="127"/>
      <c r="B34" s="127"/>
      <c r="C34" s="127"/>
      <c r="D34" s="127"/>
      <c r="E34" s="127"/>
    </row>
  </sheetData>
  <mergeCells count="39">
    <mergeCell ref="B22:D22"/>
    <mergeCell ref="B28:D28"/>
    <mergeCell ref="E22:G22"/>
    <mergeCell ref="B19:D19"/>
    <mergeCell ref="B20:D20"/>
    <mergeCell ref="B21:D21"/>
    <mergeCell ref="E19:G19"/>
    <mergeCell ref="E20:G20"/>
    <mergeCell ref="E21:G21"/>
    <mergeCell ref="A34:E34"/>
    <mergeCell ref="B26:D26"/>
    <mergeCell ref="B27:D27"/>
    <mergeCell ref="B23:D23"/>
    <mergeCell ref="B24:D24"/>
    <mergeCell ref="B25:D25"/>
    <mergeCell ref="E28:G28"/>
    <mergeCell ref="E23:G23"/>
    <mergeCell ref="E24:G24"/>
    <mergeCell ref="E25:G25"/>
    <mergeCell ref="E26:G26"/>
    <mergeCell ref="E27:G27"/>
    <mergeCell ref="B16:D16"/>
    <mergeCell ref="B17:D17"/>
    <mergeCell ref="B18:D18"/>
    <mergeCell ref="E16:G16"/>
    <mergeCell ref="E17:G17"/>
    <mergeCell ref="E18:G18"/>
    <mergeCell ref="B15:D15"/>
    <mergeCell ref="E15:G15"/>
    <mergeCell ref="A1:C1"/>
    <mergeCell ref="A2:D2"/>
    <mergeCell ref="A3:D3"/>
    <mergeCell ref="A10:H10"/>
    <mergeCell ref="A11:H11"/>
    <mergeCell ref="E1:H1"/>
    <mergeCell ref="E2:H2"/>
    <mergeCell ref="E3:H3"/>
    <mergeCell ref="E4:H4"/>
    <mergeCell ref="A4:C4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26"/>
  <sheetViews>
    <sheetView view="pageBreakPreview" zoomScale="60" zoomScaleNormal="100" workbookViewId="0">
      <selection activeCell="I8" sqref="I8"/>
    </sheetView>
  </sheetViews>
  <sheetFormatPr defaultRowHeight="15" x14ac:dyDescent="0.25"/>
  <cols>
    <col min="4" max="4" width="15.140625" customWidth="1"/>
    <col min="7" max="7" width="10.42578125" customWidth="1"/>
    <col min="8" max="8" width="15.57031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6" spans="1:8" ht="18.75" x14ac:dyDescent="0.3">
      <c r="B6" s="1"/>
      <c r="C6" s="117" t="s">
        <v>0</v>
      </c>
      <c r="D6" s="117"/>
      <c r="E6" s="117"/>
      <c r="F6" s="1"/>
    </row>
    <row r="7" spans="1:8" x14ac:dyDescent="0.25">
      <c r="B7" s="139" t="s">
        <v>25</v>
      </c>
      <c r="C7" s="139"/>
      <c r="D7" s="139"/>
      <c r="E7" s="139"/>
      <c r="F7" s="139"/>
    </row>
    <row r="8" spans="1:8" ht="20.25" customHeight="1" x14ac:dyDescent="0.25">
      <c r="B8" s="194"/>
      <c r="C8" s="194"/>
      <c r="D8" s="194"/>
      <c r="E8" s="194"/>
      <c r="F8" s="194"/>
    </row>
    <row r="10" spans="1:8" ht="18.75" customHeight="1" x14ac:dyDescent="0.3">
      <c r="A10" s="3" t="s">
        <v>2</v>
      </c>
      <c r="B10" s="135" t="s">
        <v>3</v>
      </c>
      <c r="C10" s="136"/>
      <c r="D10" s="137"/>
      <c r="E10" s="138" t="s">
        <v>61</v>
      </c>
      <c r="F10" s="138"/>
      <c r="G10" s="138"/>
      <c r="H10" s="3" t="s">
        <v>66</v>
      </c>
    </row>
    <row r="11" spans="1:8" ht="18.75" customHeight="1" x14ac:dyDescent="0.3">
      <c r="A11" s="38">
        <v>1</v>
      </c>
      <c r="B11" s="118" t="s">
        <v>17</v>
      </c>
      <c r="C11" s="119"/>
      <c r="D11" s="120"/>
      <c r="E11" s="116"/>
      <c r="F11" s="113"/>
      <c r="G11" s="114"/>
      <c r="H11" s="3"/>
    </row>
    <row r="12" spans="1:8" ht="15" customHeight="1" x14ac:dyDescent="0.25">
      <c r="A12" s="29"/>
      <c r="B12" s="175" t="s">
        <v>123</v>
      </c>
      <c r="C12" s="175"/>
      <c r="D12" s="175"/>
      <c r="E12" s="176" t="s">
        <v>154</v>
      </c>
      <c r="F12" s="177"/>
      <c r="G12" s="178"/>
      <c r="H12" s="35">
        <v>212.9</v>
      </c>
    </row>
    <row r="13" spans="1:8" ht="15" customHeight="1" x14ac:dyDescent="0.25">
      <c r="A13" s="29"/>
      <c r="B13" s="121" t="s">
        <v>20</v>
      </c>
      <c r="C13" s="131"/>
      <c r="D13" s="132"/>
      <c r="E13" s="176" t="s">
        <v>155</v>
      </c>
      <c r="F13" s="177"/>
      <c r="G13" s="178"/>
      <c r="H13" s="35">
        <f>H12*20/100</f>
        <v>42.58</v>
      </c>
    </row>
    <row r="14" spans="1:8" x14ac:dyDescent="0.25">
      <c r="A14" s="29"/>
      <c r="B14" s="191" t="s">
        <v>21</v>
      </c>
      <c r="C14" s="192"/>
      <c r="D14" s="193"/>
      <c r="E14" s="176" t="s">
        <v>159</v>
      </c>
      <c r="F14" s="177"/>
      <c r="G14" s="178"/>
      <c r="H14" s="35">
        <v>19.8</v>
      </c>
    </row>
    <row r="15" spans="1:8" ht="18.75" x14ac:dyDescent="0.3">
      <c r="A15" s="38"/>
      <c r="B15" s="111" t="s">
        <v>10</v>
      </c>
      <c r="C15" s="111"/>
      <c r="D15" s="111"/>
      <c r="E15" s="116"/>
      <c r="F15" s="113"/>
      <c r="G15" s="114"/>
      <c r="H15" s="21">
        <f>SUM(H12:H14)</f>
        <v>275.28000000000003</v>
      </c>
    </row>
    <row r="16" spans="1:8" ht="18.75" x14ac:dyDescent="0.3">
      <c r="A16" s="38">
        <v>2</v>
      </c>
      <c r="B16" s="188" t="s">
        <v>11</v>
      </c>
      <c r="C16" s="189"/>
      <c r="D16" s="190"/>
      <c r="E16" s="112">
        <v>0.2</v>
      </c>
      <c r="F16" s="113"/>
      <c r="G16" s="114"/>
      <c r="H16" s="21">
        <f>H15*20/100</f>
        <v>55.056000000000004</v>
      </c>
    </row>
    <row r="17" spans="1:8" x14ac:dyDescent="0.25">
      <c r="A17" s="29"/>
      <c r="B17" s="133" t="s">
        <v>12</v>
      </c>
      <c r="C17" s="133"/>
      <c r="D17" s="133"/>
      <c r="E17" s="112"/>
      <c r="F17" s="113"/>
      <c r="G17" s="114"/>
      <c r="H17" s="20">
        <f>H15+H16</f>
        <v>330.33600000000001</v>
      </c>
    </row>
    <row r="18" spans="1:8" ht="18.75" x14ac:dyDescent="0.3">
      <c r="A18" s="38">
        <v>3</v>
      </c>
      <c r="B18" s="111" t="s">
        <v>13</v>
      </c>
      <c r="C18" s="111"/>
      <c r="D18" s="111"/>
      <c r="E18" s="112">
        <v>0.15</v>
      </c>
      <c r="F18" s="113"/>
      <c r="G18" s="114"/>
      <c r="H18" s="21">
        <f>H17*20/100</f>
        <v>66.0672</v>
      </c>
    </row>
    <row r="19" spans="1:8" x14ac:dyDescent="0.25">
      <c r="A19" s="29"/>
      <c r="B19" s="115" t="s">
        <v>14</v>
      </c>
      <c r="C19" s="115"/>
      <c r="D19" s="115"/>
      <c r="E19" s="116"/>
      <c r="F19" s="113"/>
      <c r="G19" s="114"/>
      <c r="H19" s="20">
        <f>H17+H18</f>
        <v>396.40320000000003</v>
      </c>
    </row>
    <row r="20" spans="1:8" ht="18.75" x14ac:dyDescent="0.3">
      <c r="A20" s="30"/>
      <c r="B20" s="128" t="s">
        <v>15</v>
      </c>
      <c r="C20" s="128"/>
      <c r="D20" s="128"/>
      <c r="E20" s="129"/>
      <c r="F20" s="129"/>
      <c r="G20" s="129"/>
      <c r="H20" s="21">
        <f>H15+H16+H18</f>
        <v>396.40320000000003</v>
      </c>
    </row>
    <row r="26" spans="1:8" x14ac:dyDescent="0.25">
      <c r="A26" s="37"/>
      <c r="B26" s="37"/>
      <c r="C26" s="37"/>
      <c r="D26" s="37"/>
    </row>
  </sheetData>
  <mergeCells count="32">
    <mergeCell ref="A4:B4"/>
    <mergeCell ref="C6:E6"/>
    <mergeCell ref="B7:F8"/>
    <mergeCell ref="B10:D10"/>
    <mergeCell ref="E10:G10"/>
    <mergeCell ref="E4:H4"/>
    <mergeCell ref="A1:B1"/>
    <mergeCell ref="A2:C2"/>
    <mergeCell ref="E2:H2"/>
    <mergeCell ref="A3:C3"/>
    <mergeCell ref="E3:H3"/>
    <mergeCell ref="E1:H1"/>
    <mergeCell ref="B11:D11"/>
    <mergeCell ref="E11:G11"/>
    <mergeCell ref="B12:D12"/>
    <mergeCell ref="E12:G12"/>
    <mergeCell ref="B13:D13"/>
    <mergeCell ref="E13:G13"/>
    <mergeCell ref="B15:D15"/>
    <mergeCell ref="E15:G15"/>
    <mergeCell ref="B16:D16"/>
    <mergeCell ref="E16:G16"/>
    <mergeCell ref="B14:D14"/>
    <mergeCell ref="E14:G14"/>
    <mergeCell ref="B20:D20"/>
    <mergeCell ref="E20:G20"/>
    <mergeCell ref="B17:D17"/>
    <mergeCell ref="E17:G17"/>
    <mergeCell ref="B18:D18"/>
    <mergeCell ref="E18:G18"/>
    <mergeCell ref="B19:D19"/>
    <mergeCell ref="E19:G1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H32"/>
  <sheetViews>
    <sheetView view="pageBreakPreview" topLeftCell="A4" zoomScale="60" zoomScaleNormal="100" workbookViewId="0">
      <selection activeCell="K10" sqref="K10"/>
    </sheetView>
  </sheetViews>
  <sheetFormatPr defaultRowHeight="15" x14ac:dyDescent="0.25"/>
  <cols>
    <col min="1" max="1" width="8" customWidth="1"/>
    <col min="4" max="4" width="15.7109375" customWidth="1"/>
    <col min="7" max="7" width="11" customWidth="1"/>
    <col min="8" max="8" width="15.425781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160</v>
      </c>
      <c r="F3" s="134"/>
      <c r="G3" s="134"/>
      <c r="H3" s="134"/>
    </row>
    <row r="4" spans="1:8" x14ac:dyDescent="0.25">
      <c r="A4" s="127"/>
      <c r="B4" s="127"/>
      <c r="E4" s="134" t="s">
        <v>169</v>
      </c>
      <c r="F4" s="134"/>
      <c r="G4" s="134"/>
      <c r="H4" s="134"/>
    </row>
    <row r="5" spans="1:8" x14ac:dyDescent="0.25">
      <c r="A5" s="41"/>
      <c r="B5" s="41"/>
      <c r="F5" s="40"/>
      <c r="G5" s="40"/>
      <c r="H5" s="40"/>
    </row>
    <row r="6" spans="1:8" x14ac:dyDescent="0.25">
      <c r="A6" s="41"/>
      <c r="B6" s="41"/>
      <c r="F6" s="40"/>
      <c r="G6" s="40"/>
      <c r="H6" s="40"/>
    </row>
    <row r="7" spans="1:8" x14ac:dyDescent="0.25">
      <c r="A7" s="41"/>
      <c r="B7" s="41"/>
      <c r="F7" s="40"/>
      <c r="G7" s="40"/>
      <c r="H7" s="40"/>
    </row>
    <row r="8" spans="1:8" x14ac:dyDescent="0.25">
      <c r="A8" s="41"/>
      <c r="B8" s="41"/>
      <c r="F8" s="40"/>
      <c r="G8" s="40"/>
      <c r="H8" s="40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67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139" t="s">
        <v>68</v>
      </c>
      <c r="B12" s="139"/>
      <c r="C12" s="139"/>
      <c r="D12" s="139"/>
      <c r="E12" s="139"/>
      <c r="F12" s="139"/>
      <c r="G12" s="139"/>
      <c r="H12" s="139"/>
    </row>
    <row r="13" spans="1:8" ht="18.75" customHeight="1" x14ac:dyDescent="0.25">
      <c r="A13" s="31"/>
      <c r="B13" s="31"/>
      <c r="C13" s="31"/>
      <c r="D13" s="31"/>
      <c r="E13" s="31"/>
      <c r="F13" s="31"/>
      <c r="G13" s="31"/>
    </row>
    <row r="14" spans="1:8" ht="18.75" customHeight="1" x14ac:dyDescent="0.25"/>
    <row r="15" spans="1:8" ht="18.75" customHeight="1" x14ac:dyDescent="0.25"/>
    <row r="16" spans="1:8" ht="18.75" customHeight="1" x14ac:dyDescent="0.3">
      <c r="A16" s="3" t="s">
        <v>2</v>
      </c>
      <c r="B16" s="135" t="s">
        <v>3</v>
      </c>
      <c r="C16" s="136"/>
      <c r="D16" s="137"/>
      <c r="E16" s="138" t="s">
        <v>61</v>
      </c>
      <c r="F16" s="138"/>
      <c r="G16" s="138"/>
      <c r="H16" s="3" t="s">
        <v>66</v>
      </c>
    </row>
    <row r="17" spans="1:8" ht="15" customHeight="1" x14ac:dyDescent="0.3">
      <c r="A17" s="39">
        <v>1</v>
      </c>
      <c r="B17" s="118" t="s">
        <v>17</v>
      </c>
      <c r="C17" s="119"/>
      <c r="D17" s="120"/>
      <c r="E17" s="116"/>
      <c r="F17" s="113"/>
      <c r="G17" s="114"/>
      <c r="H17" s="3"/>
    </row>
    <row r="18" spans="1:8" ht="15" customHeight="1" x14ac:dyDescent="0.25">
      <c r="A18" s="29"/>
      <c r="B18" s="175" t="s">
        <v>123</v>
      </c>
      <c r="C18" s="175"/>
      <c r="D18" s="175"/>
      <c r="E18" s="176" t="s">
        <v>154</v>
      </c>
      <c r="F18" s="177"/>
      <c r="G18" s="178"/>
      <c r="H18" s="35">
        <v>212.9</v>
      </c>
    </row>
    <row r="19" spans="1:8" x14ac:dyDescent="0.25">
      <c r="A19" s="29"/>
      <c r="B19" s="121" t="s">
        <v>20</v>
      </c>
      <c r="C19" s="131"/>
      <c r="D19" s="132"/>
      <c r="E19" s="116" t="s">
        <v>155</v>
      </c>
      <c r="F19" s="113"/>
      <c r="G19" s="114"/>
      <c r="H19" s="20">
        <f>H18*20/100</f>
        <v>42.58</v>
      </c>
    </row>
    <row r="20" spans="1:8" x14ac:dyDescent="0.25">
      <c r="A20" s="29"/>
      <c r="B20" s="191" t="s">
        <v>21</v>
      </c>
      <c r="C20" s="192"/>
      <c r="D20" s="193"/>
      <c r="E20" s="176" t="s">
        <v>161</v>
      </c>
      <c r="F20" s="177"/>
      <c r="G20" s="178"/>
      <c r="H20" s="35">
        <v>15.75</v>
      </c>
    </row>
    <row r="21" spans="1:8" ht="18.75" x14ac:dyDescent="0.3">
      <c r="A21" s="39"/>
      <c r="B21" s="111" t="s">
        <v>10</v>
      </c>
      <c r="C21" s="111"/>
      <c r="D21" s="111"/>
      <c r="E21" s="116"/>
      <c r="F21" s="113"/>
      <c r="G21" s="114"/>
      <c r="H21" s="21">
        <f>SUM(H18:H20)</f>
        <v>271.23</v>
      </c>
    </row>
    <row r="22" spans="1:8" ht="18.75" x14ac:dyDescent="0.3">
      <c r="A22" s="39">
        <v>2</v>
      </c>
      <c r="B22" s="188" t="s">
        <v>11</v>
      </c>
      <c r="C22" s="189"/>
      <c r="D22" s="190"/>
      <c r="E22" s="112">
        <v>0.2</v>
      </c>
      <c r="F22" s="113"/>
      <c r="G22" s="114"/>
      <c r="H22" s="21">
        <f>H21*20/100</f>
        <v>54.246000000000002</v>
      </c>
    </row>
    <row r="23" spans="1:8" x14ac:dyDescent="0.25">
      <c r="A23" s="29"/>
      <c r="B23" s="133" t="s">
        <v>12</v>
      </c>
      <c r="C23" s="133"/>
      <c r="D23" s="133"/>
      <c r="E23" s="112"/>
      <c r="F23" s="113"/>
      <c r="G23" s="114"/>
      <c r="H23" s="20">
        <f>H21+H22</f>
        <v>325.476</v>
      </c>
    </row>
    <row r="24" spans="1:8" ht="18.75" x14ac:dyDescent="0.3">
      <c r="A24" s="39">
        <v>3</v>
      </c>
      <c r="B24" s="111" t="s">
        <v>13</v>
      </c>
      <c r="C24" s="111"/>
      <c r="D24" s="111"/>
      <c r="E24" s="112">
        <v>0.15</v>
      </c>
      <c r="F24" s="113"/>
      <c r="G24" s="114"/>
      <c r="H24" s="21">
        <f>H23*20/100</f>
        <v>65.095200000000006</v>
      </c>
    </row>
    <row r="25" spans="1:8" x14ac:dyDescent="0.25">
      <c r="A25" s="29"/>
      <c r="B25" s="115" t="s">
        <v>14</v>
      </c>
      <c r="C25" s="115"/>
      <c r="D25" s="115"/>
      <c r="E25" s="116"/>
      <c r="F25" s="113"/>
      <c r="G25" s="114"/>
      <c r="H25" s="20">
        <f>H23+H24</f>
        <v>390.57119999999998</v>
      </c>
    </row>
    <row r="26" spans="1:8" ht="18.75" x14ac:dyDescent="0.3">
      <c r="A26" s="30"/>
      <c r="B26" s="128" t="s">
        <v>15</v>
      </c>
      <c r="C26" s="128"/>
      <c r="D26" s="128"/>
      <c r="E26" s="129"/>
      <c r="F26" s="129"/>
      <c r="G26" s="129"/>
      <c r="H26" s="21">
        <f>H21+H22+H24</f>
        <v>390.57119999999998</v>
      </c>
    </row>
    <row r="32" spans="1:8" x14ac:dyDescent="0.25">
      <c r="A32" s="41"/>
      <c r="B32" s="41"/>
      <c r="C32" s="41"/>
      <c r="D32" s="41"/>
    </row>
  </sheetData>
  <mergeCells count="33">
    <mergeCell ref="B26:D26"/>
    <mergeCell ref="E26:G26"/>
    <mergeCell ref="A11:H11"/>
    <mergeCell ref="A12:H12"/>
    <mergeCell ref="A10:H10"/>
    <mergeCell ref="B23:D23"/>
    <mergeCell ref="E23:G23"/>
    <mergeCell ref="B24:D24"/>
    <mergeCell ref="E24:G24"/>
    <mergeCell ref="B25:D25"/>
    <mergeCell ref="E25:G25"/>
    <mergeCell ref="B20:D20"/>
    <mergeCell ref="E20:G20"/>
    <mergeCell ref="B21:D21"/>
    <mergeCell ref="E21:G21"/>
    <mergeCell ref="B22:D22"/>
    <mergeCell ref="E22:G22"/>
    <mergeCell ref="B18:D18"/>
    <mergeCell ref="E18:G18"/>
    <mergeCell ref="B19:D19"/>
    <mergeCell ref="E19:G19"/>
    <mergeCell ref="B16:D16"/>
    <mergeCell ref="E16:G16"/>
    <mergeCell ref="B17:D17"/>
    <mergeCell ref="E17:G17"/>
    <mergeCell ref="A4:B4"/>
    <mergeCell ref="E4:H4"/>
    <mergeCell ref="A1:B1"/>
    <mergeCell ref="A2:C2"/>
    <mergeCell ref="E2:H2"/>
    <mergeCell ref="A3:C3"/>
    <mergeCell ref="E3:H3"/>
    <mergeCell ref="E1: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H30"/>
  <sheetViews>
    <sheetView topLeftCell="A4" workbookViewId="0">
      <selection activeCell="E17" sqref="E17:G17"/>
    </sheetView>
  </sheetViews>
  <sheetFormatPr defaultRowHeight="15" x14ac:dyDescent="0.25"/>
  <cols>
    <col min="1" max="1" width="8" customWidth="1"/>
    <col min="4" max="4" width="21.140625" customWidth="1"/>
    <col min="7" max="7" width="10.85546875" customWidth="1"/>
    <col min="8" max="8" width="15.5703125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142</v>
      </c>
      <c r="F3" s="134"/>
      <c r="G3" s="134"/>
      <c r="H3" s="134"/>
    </row>
    <row r="4" spans="1:8" x14ac:dyDescent="0.25">
      <c r="A4" s="127"/>
      <c r="B4" s="127"/>
      <c r="E4" s="134" t="s">
        <v>134</v>
      </c>
      <c r="F4" s="134"/>
      <c r="G4" s="134"/>
      <c r="H4" s="134"/>
    </row>
    <row r="5" spans="1:8" x14ac:dyDescent="0.25">
      <c r="A5" s="41"/>
      <c r="B5" s="41"/>
      <c r="F5" s="40"/>
      <c r="G5" s="40"/>
      <c r="H5" s="40"/>
    </row>
    <row r="6" spans="1:8" x14ac:dyDescent="0.25">
      <c r="A6" s="41"/>
      <c r="B6" s="41"/>
      <c r="F6" s="40"/>
      <c r="G6" s="40"/>
      <c r="H6" s="40"/>
    </row>
    <row r="7" spans="1:8" x14ac:dyDescent="0.25">
      <c r="A7" s="41"/>
      <c r="B7" s="41"/>
      <c r="F7" s="40"/>
      <c r="G7" s="40"/>
      <c r="H7" s="40"/>
    </row>
    <row r="8" spans="1:8" x14ac:dyDescent="0.25">
      <c r="A8" s="41"/>
      <c r="B8" s="41"/>
      <c r="F8" s="40"/>
      <c r="G8" s="40"/>
      <c r="H8" s="40"/>
    </row>
    <row r="10" spans="1:8" ht="18.75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26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A12" s="31"/>
      <c r="B12" s="31"/>
      <c r="C12" s="31"/>
      <c r="D12" s="31"/>
      <c r="E12" s="31"/>
      <c r="F12" s="31"/>
      <c r="G12" s="31"/>
    </row>
    <row r="13" spans="1:8" ht="15" customHeight="1" x14ac:dyDescent="0.25"/>
    <row r="14" spans="1:8" ht="15" customHeight="1" x14ac:dyDescent="0.25"/>
    <row r="15" spans="1:8" ht="15" customHeight="1" x14ac:dyDescent="0.3">
      <c r="A15" s="3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3" t="s">
        <v>66</v>
      </c>
    </row>
    <row r="16" spans="1:8" ht="15" customHeight="1" x14ac:dyDescent="0.3">
      <c r="A16" s="39">
        <v>1</v>
      </c>
      <c r="B16" s="118" t="s">
        <v>17</v>
      </c>
      <c r="C16" s="119"/>
      <c r="D16" s="120"/>
      <c r="E16" s="116"/>
      <c r="F16" s="113"/>
      <c r="G16" s="114"/>
      <c r="H16" s="3"/>
    </row>
    <row r="17" spans="1:8" x14ac:dyDescent="0.25">
      <c r="A17" s="29"/>
      <c r="B17" s="175" t="s">
        <v>124</v>
      </c>
      <c r="C17" s="175"/>
      <c r="D17" s="175"/>
      <c r="E17" s="195" t="s">
        <v>136</v>
      </c>
      <c r="F17" s="196"/>
      <c r="G17" s="197"/>
      <c r="H17" s="84">
        <v>200.32</v>
      </c>
    </row>
    <row r="18" spans="1:8" x14ac:dyDescent="0.25">
      <c r="A18" s="29"/>
      <c r="B18" s="191" t="s">
        <v>27</v>
      </c>
      <c r="C18" s="192"/>
      <c r="D18" s="193"/>
      <c r="E18" s="176"/>
      <c r="F18" s="177"/>
      <c r="G18" s="178"/>
      <c r="H18" s="35">
        <v>9.5169999999999995</v>
      </c>
    </row>
    <row r="19" spans="1:8" ht="18.75" x14ac:dyDescent="0.3">
      <c r="A19" s="39"/>
      <c r="B19" s="111" t="s">
        <v>10</v>
      </c>
      <c r="C19" s="111"/>
      <c r="D19" s="111"/>
      <c r="E19" s="116"/>
      <c r="F19" s="113"/>
      <c r="G19" s="114"/>
      <c r="H19" s="21">
        <f>SUM(H17:H18)</f>
        <v>209.83699999999999</v>
      </c>
    </row>
    <row r="20" spans="1:8" ht="18.75" x14ac:dyDescent="0.3">
      <c r="A20" s="39">
        <v>2</v>
      </c>
      <c r="B20" s="188" t="s">
        <v>11</v>
      </c>
      <c r="C20" s="189"/>
      <c r="D20" s="190"/>
      <c r="E20" s="112">
        <v>0.2</v>
      </c>
      <c r="F20" s="113"/>
      <c r="G20" s="114"/>
      <c r="H20" s="21">
        <f>H19*20/100</f>
        <v>41.967399999999998</v>
      </c>
    </row>
    <row r="21" spans="1:8" x14ac:dyDescent="0.25">
      <c r="A21" s="29"/>
      <c r="B21" s="133" t="s">
        <v>12</v>
      </c>
      <c r="C21" s="133"/>
      <c r="D21" s="133"/>
      <c r="E21" s="112"/>
      <c r="F21" s="113"/>
      <c r="G21" s="114"/>
      <c r="H21" s="20">
        <f>H19+H20</f>
        <v>251.80439999999999</v>
      </c>
    </row>
    <row r="22" spans="1:8" ht="18.75" x14ac:dyDescent="0.3">
      <c r="A22" s="39">
        <v>3</v>
      </c>
      <c r="B22" s="111" t="s">
        <v>13</v>
      </c>
      <c r="C22" s="111"/>
      <c r="D22" s="111"/>
      <c r="E22" s="112">
        <v>0.15</v>
      </c>
      <c r="F22" s="113"/>
      <c r="G22" s="114"/>
      <c r="H22" s="21">
        <f>H21*20/100</f>
        <v>50.360879999999995</v>
      </c>
    </row>
    <row r="23" spans="1:8" x14ac:dyDescent="0.25">
      <c r="A23" s="29"/>
      <c r="B23" s="115" t="s">
        <v>14</v>
      </c>
      <c r="C23" s="115"/>
      <c r="D23" s="115"/>
      <c r="E23" s="116"/>
      <c r="F23" s="113"/>
      <c r="G23" s="114"/>
      <c r="H23" s="20">
        <f>H21+H22</f>
        <v>302.16528</v>
      </c>
    </row>
    <row r="24" spans="1:8" ht="18.75" x14ac:dyDescent="0.3">
      <c r="A24" s="30"/>
      <c r="B24" s="128" t="s">
        <v>15</v>
      </c>
      <c r="C24" s="128"/>
      <c r="D24" s="128"/>
      <c r="E24" s="129"/>
      <c r="F24" s="129"/>
      <c r="G24" s="129"/>
      <c r="H24" s="21">
        <f>H19+H20+H22</f>
        <v>302.16528</v>
      </c>
    </row>
    <row r="30" spans="1:8" x14ac:dyDescent="0.25">
      <c r="A30" s="41"/>
      <c r="B30" s="41"/>
      <c r="C30" s="41"/>
      <c r="D30" s="41"/>
    </row>
  </sheetData>
  <mergeCells count="30">
    <mergeCell ref="B22:D22"/>
    <mergeCell ref="E22:G22"/>
    <mergeCell ref="B23:D23"/>
    <mergeCell ref="E23:G23"/>
    <mergeCell ref="B24:D24"/>
    <mergeCell ref="E24:G24"/>
    <mergeCell ref="B19:D19"/>
    <mergeCell ref="E19:G19"/>
    <mergeCell ref="B20:D20"/>
    <mergeCell ref="E20:G20"/>
    <mergeCell ref="B21:D21"/>
    <mergeCell ref="E21:G21"/>
    <mergeCell ref="B18:D18"/>
    <mergeCell ref="E18:G18"/>
    <mergeCell ref="B15:D15"/>
    <mergeCell ref="E15:G15"/>
    <mergeCell ref="B16:D16"/>
    <mergeCell ref="E16:G16"/>
    <mergeCell ref="B17:D17"/>
    <mergeCell ref="E17:G17"/>
    <mergeCell ref="A4:B4"/>
    <mergeCell ref="A10:H10"/>
    <mergeCell ref="A11:H11"/>
    <mergeCell ref="A1:B1"/>
    <mergeCell ref="A2:C2"/>
    <mergeCell ref="E2:H2"/>
    <mergeCell ref="A3:C3"/>
    <mergeCell ref="E3:H3"/>
    <mergeCell ref="E1:H1"/>
    <mergeCell ref="E4:H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H30"/>
  <sheetViews>
    <sheetView workbookViewId="0">
      <selection activeCell="M18" sqref="M18"/>
    </sheetView>
  </sheetViews>
  <sheetFormatPr defaultRowHeight="15" x14ac:dyDescent="0.25"/>
  <cols>
    <col min="1" max="1" width="8" customWidth="1"/>
    <col min="4" max="4" width="15.5703125" customWidth="1"/>
    <col min="7" max="7" width="10" customWidth="1"/>
    <col min="8" max="8" width="16" customWidth="1"/>
  </cols>
  <sheetData>
    <row r="1" spans="1:8" x14ac:dyDescent="0.25">
      <c r="A1" s="127"/>
      <c r="B1" s="127"/>
      <c r="E1" s="134" t="s">
        <v>1</v>
      </c>
      <c r="F1" s="134"/>
      <c r="G1" s="134"/>
      <c r="H1" s="134"/>
    </row>
    <row r="2" spans="1:8" x14ac:dyDescent="0.25">
      <c r="A2" s="127"/>
      <c r="B2" s="127"/>
      <c r="C2" s="127"/>
      <c r="E2" s="134" t="s">
        <v>105</v>
      </c>
      <c r="F2" s="134"/>
      <c r="G2" s="134"/>
      <c r="H2" s="134"/>
    </row>
    <row r="3" spans="1:8" x14ac:dyDescent="0.25">
      <c r="A3" s="127"/>
      <c r="B3" s="127"/>
      <c r="C3" s="127"/>
      <c r="E3" s="134" t="s">
        <v>147</v>
      </c>
      <c r="F3" s="134"/>
      <c r="G3" s="134"/>
      <c r="H3" s="134"/>
    </row>
    <row r="4" spans="1:8" x14ac:dyDescent="0.25">
      <c r="A4" s="127"/>
      <c r="B4" s="127"/>
      <c r="E4" s="134" t="s">
        <v>134</v>
      </c>
      <c r="F4" s="134"/>
      <c r="G4" s="134"/>
      <c r="H4" s="134"/>
    </row>
    <row r="5" spans="1:8" x14ac:dyDescent="0.25">
      <c r="A5" s="41"/>
      <c r="B5" s="41"/>
      <c r="F5" s="40"/>
      <c r="G5" s="40"/>
      <c r="H5" s="40"/>
    </row>
    <row r="6" spans="1:8" x14ac:dyDescent="0.25">
      <c r="A6" s="41"/>
      <c r="B6" s="41"/>
      <c r="F6" s="40"/>
      <c r="G6" s="40"/>
      <c r="H6" s="40"/>
    </row>
    <row r="7" spans="1:8" x14ac:dyDescent="0.25">
      <c r="A7" s="41"/>
      <c r="B7" s="41"/>
      <c r="F7" s="40"/>
      <c r="G7" s="40"/>
      <c r="H7" s="40"/>
    </row>
    <row r="8" spans="1:8" x14ac:dyDescent="0.25">
      <c r="A8" s="41"/>
      <c r="B8" s="41"/>
      <c r="F8" s="40"/>
      <c r="G8" s="40"/>
      <c r="H8" s="40"/>
    </row>
    <row r="10" spans="1:8" ht="15" customHeight="1" x14ac:dyDescent="0.3">
      <c r="A10" s="117" t="s">
        <v>0</v>
      </c>
      <c r="B10" s="117"/>
      <c r="C10" s="117"/>
      <c r="D10" s="117"/>
      <c r="E10" s="117"/>
      <c r="F10" s="117"/>
      <c r="G10" s="117"/>
      <c r="H10" s="117"/>
    </row>
    <row r="11" spans="1:8" ht="15" customHeight="1" x14ac:dyDescent="0.25">
      <c r="A11" s="139" t="s">
        <v>50</v>
      </c>
      <c r="B11" s="139"/>
      <c r="C11" s="139"/>
      <c r="D11" s="139"/>
      <c r="E11" s="139"/>
      <c r="F11" s="139"/>
      <c r="G11" s="139"/>
      <c r="H11" s="139"/>
    </row>
    <row r="12" spans="1:8" ht="15" customHeight="1" x14ac:dyDescent="0.25">
      <c r="B12" s="32"/>
      <c r="C12" s="32"/>
      <c r="D12" s="32"/>
      <c r="E12" s="32"/>
      <c r="F12" s="32"/>
    </row>
    <row r="14" spans="1:8" ht="15" customHeight="1" x14ac:dyDescent="0.25"/>
    <row r="15" spans="1:8" ht="18.75" customHeight="1" x14ac:dyDescent="0.3">
      <c r="A15" s="3" t="s">
        <v>2</v>
      </c>
      <c r="B15" s="135" t="s">
        <v>3</v>
      </c>
      <c r="C15" s="136"/>
      <c r="D15" s="137"/>
      <c r="E15" s="138" t="s">
        <v>61</v>
      </c>
      <c r="F15" s="138"/>
      <c r="G15" s="138"/>
      <c r="H15" s="3" t="s">
        <v>66</v>
      </c>
    </row>
    <row r="16" spans="1:8" ht="15.75" customHeight="1" x14ac:dyDescent="0.3">
      <c r="A16" s="39">
        <v>1</v>
      </c>
      <c r="B16" s="118" t="s">
        <v>17</v>
      </c>
      <c r="C16" s="119"/>
      <c r="D16" s="120"/>
      <c r="E16" s="116"/>
      <c r="F16" s="113"/>
      <c r="G16" s="114"/>
      <c r="H16" s="3"/>
    </row>
    <row r="17" spans="1:8" x14ac:dyDescent="0.25">
      <c r="A17" s="29"/>
      <c r="B17" s="175" t="s">
        <v>28</v>
      </c>
      <c r="C17" s="175"/>
      <c r="D17" s="175"/>
      <c r="E17" s="116" t="s">
        <v>118</v>
      </c>
      <c r="F17" s="113"/>
      <c r="G17" s="114"/>
      <c r="H17" s="20">
        <v>155</v>
      </c>
    </row>
    <row r="18" spans="1:8" x14ac:dyDescent="0.25">
      <c r="A18" s="29"/>
      <c r="B18" s="121"/>
      <c r="C18" s="131"/>
      <c r="D18" s="132"/>
      <c r="E18" s="116"/>
      <c r="F18" s="113"/>
      <c r="G18" s="114"/>
      <c r="H18" s="20"/>
    </row>
    <row r="19" spans="1:8" ht="18.75" x14ac:dyDescent="0.3">
      <c r="A19" s="39"/>
      <c r="B19" s="111" t="s">
        <v>10</v>
      </c>
      <c r="C19" s="111"/>
      <c r="D19" s="111"/>
      <c r="E19" s="116"/>
      <c r="F19" s="113"/>
      <c r="G19" s="114"/>
      <c r="H19" s="21">
        <f>SUM(H17:H18)</f>
        <v>155</v>
      </c>
    </row>
    <row r="20" spans="1:8" ht="18.75" x14ac:dyDescent="0.3">
      <c r="A20" s="39">
        <v>2</v>
      </c>
      <c r="B20" s="188" t="s">
        <v>11</v>
      </c>
      <c r="C20" s="189"/>
      <c r="D20" s="190"/>
      <c r="E20" s="112">
        <v>0.2</v>
      </c>
      <c r="F20" s="113"/>
      <c r="G20" s="114"/>
      <c r="H20" s="21">
        <f>H19*20/100</f>
        <v>31</v>
      </c>
    </row>
    <row r="21" spans="1:8" x14ac:dyDescent="0.25">
      <c r="A21" s="29"/>
      <c r="B21" s="133" t="s">
        <v>12</v>
      </c>
      <c r="C21" s="133"/>
      <c r="D21" s="133"/>
      <c r="E21" s="112"/>
      <c r="F21" s="113"/>
      <c r="G21" s="114"/>
      <c r="H21" s="20">
        <f>H19+H20</f>
        <v>186</v>
      </c>
    </row>
    <row r="22" spans="1:8" ht="18.75" x14ac:dyDescent="0.3">
      <c r="A22" s="39">
        <v>3</v>
      </c>
      <c r="B22" s="111" t="s">
        <v>13</v>
      </c>
      <c r="C22" s="111"/>
      <c r="D22" s="111"/>
      <c r="E22" s="112">
        <v>0.15</v>
      </c>
      <c r="F22" s="113"/>
      <c r="G22" s="114"/>
      <c r="H22" s="21">
        <f>H21*20/100</f>
        <v>37.200000000000003</v>
      </c>
    </row>
    <row r="23" spans="1:8" x14ac:dyDescent="0.25">
      <c r="A23" s="29"/>
      <c r="B23" s="115" t="s">
        <v>14</v>
      </c>
      <c r="C23" s="115"/>
      <c r="D23" s="115"/>
      <c r="E23" s="116"/>
      <c r="F23" s="113"/>
      <c r="G23" s="114"/>
      <c r="H23" s="20">
        <f>H21+H22</f>
        <v>223.2</v>
      </c>
    </row>
    <row r="24" spans="1:8" ht="18.75" x14ac:dyDescent="0.3">
      <c r="A24" s="30"/>
      <c r="B24" s="128" t="s">
        <v>15</v>
      </c>
      <c r="C24" s="128"/>
      <c r="D24" s="128"/>
      <c r="E24" s="129"/>
      <c r="F24" s="129"/>
      <c r="G24" s="129"/>
      <c r="H24" s="21">
        <f>H19+H20+H22</f>
        <v>223.2</v>
      </c>
    </row>
    <row r="30" spans="1:8" x14ac:dyDescent="0.25">
      <c r="A30" s="127"/>
      <c r="B30" s="127"/>
      <c r="C30" s="127"/>
      <c r="D30" s="127"/>
      <c r="E30" s="127"/>
    </row>
  </sheetData>
  <mergeCells count="31">
    <mergeCell ref="E24:G24"/>
    <mergeCell ref="A10:H10"/>
    <mergeCell ref="A11:H11"/>
    <mergeCell ref="B21:D21"/>
    <mergeCell ref="E21:G21"/>
    <mergeCell ref="B22:D22"/>
    <mergeCell ref="E22:G22"/>
    <mergeCell ref="B23:D23"/>
    <mergeCell ref="E23:G23"/>
    <mergeCell ref="B18:D18"/>
    <mergeCell ref="E18:G18"/>
    <mergeCell ref="B19:D19"/>
    <mergeCell ref="E19:G19"/>
    <mergeCell ref="B20:D20"/>
    <mergeCell ref="E20:G20"/>
    <mergeCell ref="E1:H1"/>
    <mergeCell ref="E4:H4"/>
    <mergeCell ref="A30:E30"/>
    <mergeCell ref="B15:D15"/>
    <mergeCell ref="A4:B4"/>
    <mergeCell ref="A1:B1"/>
    <mergeCell ref="A2:C2"/>
    <mergeCell ref="E2:H2"/>
    <mergeCell ref="A3:C3"/>
    <mergeCell ref="E3:H3"/>
    <mergeCell ref="E15:G15"/>
    <mergeCell ref="B16:D16"/>
    <mergeCell ref="E16:G16"/>
    <mergeCell ref="B17:D17"/>
    <mergeCell ref="E17:G17"/>
    <mergeCell ref="B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2</vt:i4>
      </vt:variant>
    </vt:vector>
  </HeadingPairs>
  <TitlesOfParts>
    <vt:vector size="35" baseType="lpstr">
      <vt:lpstr>Рытьё могилы Э</vt:lpstr>
      <vt:lpstr>Прейскурант</vt:lpstr>
      <vt:lpstr>Экскаватор</vt:lpstr>
      <vt:lpstr>Откачка сточных вод</vt:lpstr>
      <vt:lpstr>Трактор МТЗ-82</vt:lpstr>
      <vt:lpstr>Пахота</vt:lpstr>
      <vt:lpstr>Покос</vt:lpstr>
      <vt:lpstr>Справка</vt:lpstr>
      <vt:lpstr>Цепник</vt:lpstr>
      <vt:lpstr>Захоронение</vt:lpstr>
      <vt:lpstr>Пломбировка</vt:lpstr>
      <vt:lpstr>Обследование</vt:lpstr>
      <vt:lpstr>Водомер металл</vt:lpstr>
      <vt:lpstr>Техусловия на водомер</vt:lpstr>
      <vt:lpstr>Врезка вода м,а без Э</vt:lpstr>
      <vt:lpstr>Врезка вода м,а без МАТ, безЭ</vt:lpstr>
      <vt:lpstr>Врезка вода м,а Э</vt:lpstr>
      <vt:lpstr>Врезка вода м,а без МАТ с Э</vt:lpstr>
      <vt:lpstr>Замена арматуры</vt:lpstr>
      <vt:lpstr>Демонтаж,монтаж вода</vt:lpstr>
      <vt:lpstr>Чистка канализации</vt:lpstr>
      <vt:lpstr>Врезка к кан.без устр. кол</vt:lpstr>
      <vt:lpstr>Врезка канал из  МАТ заказ</vt:lpstr>
      <vt:lpstr>Замена водомера</vt:lpstr>
      <vt:lpstr>Техусловия на врезку Юр</vt:lpstr>
      <vt:lpstr>Техусловия на врезку Физ</vt:lpstr>
      <vt:lpstr>Прием в эксплуатацию</vt:lpstr>
      <vt:lpstr>откачка на отделениях</vt:lpstr>
      <vt:lpstr>Бензотриммер</vt:lpstr>
      <vt:lpstr>Демонтаж, монтаж из мат.зак.</vt:lpstr>
      <vt:lpstr>работа слесаряф АВР 6 р</vt:lpstr>
      <vt:lpstr>работа слесаря 5 р</vt:lpstr>
      <vt:lpstr>Лист3</vt:lpstr>
      <vt:lpstr>'Техусловия на водомер'!Область_печати</vt:lpstr>
      <vt:lpstr>Экскаватор!Область_печати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2021-02-10T07:38:34Z</cp:lastPrinted>
  <dcterms:created xsi:type="dcterms:W3CDTF">2011-03-20T22:41:05Z</dcterms:created>
  <dcterms:modified xsi:type="dcterms:W3CDTF">2021-02-26T11:51:52Z</dcterms:modified>
</cp:coreProperties>
</file>