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3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<sst xmlns="http://schemas.openxmlformats.org/spreadsheetml/2006/main" count="688" uniqueCount="345">
  <si>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</si>
  <si>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</si>
  <si>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</si>
  <si>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</si>
  <si>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</si>
  <si>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</si>
  <si>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</si>
  <si>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</si>
  <si>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1 06 06023 10 0000 110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</si>
  <si>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</si>
  <si>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</si>
  <si>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</si>
  <si>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</si>
  <si>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</si>
  <si>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</si>
  <si>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</si>
  <si>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О100</t>
  </si>
  <si>
    <t>Общегосударственные вопросы</t>
  </si>
  <si>
    <t>О102</t>
  </si>
  <si>
    <t>О104</t>
  </si>
  <si>
    <t>О300</t>
  </si>
  <si>
    <t>О309</t>
  </si>
  <si>
    <t>О400</t>
  </si>
  <si>
    <t>О412</t>
  </si>
  <si>
    <t>О500</t>
  </si>
  <si>
    <t>О502</t>
  </si>
  <si>
    <t>О503</t>
  </si>
  <si>
    <t>О700</t>
  </si>
  <si>
    <t>О707</t>
  </si>
  <si>
    <t>О800</t>
  </si>
  <si>
    <t>О801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</si>
  <si>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</si>
  <si>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</si>
  <si>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</si>
  <si>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</si>
  <si>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</si>
  <si>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</si>
  <si>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</si>
  <si>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</si>
  <si>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</si>
  <si>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</si>
  <si>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</si>
  <si>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</si>
  <si>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</si>
  <si>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</si>
  <si>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</si>
  <si>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</si>
  <si>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</si>
  <si>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</si>
  <si>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</si>
  <si>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</si>
  <si>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</si>
  <si>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</si>
  <si>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</si>
  <si>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</si>
  <si>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</si>
  <si>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</si>
  <si>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</si>
  <si>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</si>
  <si>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</si>
  <si>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</si>
  <si>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</si>
  <si>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</si>
  <si>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Наименование расходов</t>
  </si>
  <si>
    <t>992 01 05 02 01 10 0000 610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</si>
  <si>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</si>
  <si>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</si>
  <si>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 xml:space="preserve">Код </t>
  </si>
  <si>
    <t>Прочие расходы</t>
  </si>
  <si>
    <t>тыс. рублей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</si>
  <si>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</si>
  <si>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</si>
  <si>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</si>
  <si>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</si>
  <si>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О314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</si>
  <si>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</si>
  <si>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</si>
  <si>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</si>
  <si>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</si>
  <si>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</si>
  <si>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</si>
  <si>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</si>
  <si>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</si>
  <si>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</si>
  <si>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</si>
  <si>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</si>
  <si>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</si>
  <si>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</si>
  <si>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</si>
  <si>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</si>
  <si>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</si>
  <si>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</si>
  <si>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</si>
  <si>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</si>
  <si>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</si>
  <si>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</si>
  <si>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</si>
  <si>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</si>
  <si>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Образование и организация деятельности административных комиссий</t>
  </si>
  <si>
    <t>0029500</t>
  </si>
  <si>
    <t>ДРУГИЕ ОБЩЕГОСУДАРСТВЕННЫЕ ВОПРОСЫ</t>
  </si>
  <si>
    <t>7950201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</si>
  <si>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</si>
  <si>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</si>
  <si>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0412</t>
  </si>
  <si>
    <t>0502</t>
  </si>
  <si>
    <t>БЛАГОУСТРОЙСТВО</t>
  </si>
  <si>
    <t>0503</t>
  </si>
  <si>
    <t>Уличное свещение</t>
  </si>
  <si>
    <t>6000100</t>
  </si>
  <si>
    <t>Прочие мероприятия по благоустройству городских округов и сельских поселений</t>
  </si>
  <si>
    <t>6000500</t>
  </si>
  <si>
    <t>МОЛОДЕЖНАЯ ПОЛИТИКА И ОЗДОРОВЛЕНИЕ ДЕТЕЙ</t>
  </si>
  <si>
    <t>0707</t>
  </si>
  <si>
    <t>КУЛЬТУРА</t>
  </si>
  <si>
    <t>0801</t>
  </si>
  <si>
    <t>Социальные выплаты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</si>
  <si>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</si>
  <si>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</si>
  <si>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</si>
  <si>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</si>
  <si>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</si>
  <si>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</si>
  <si>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</si>
  <si>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</si>
  <si>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</si>
  <si>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1 01 02000 00 0000 000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</si>
  <si>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</si>
  <si>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</si>
  <si>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</si>
  <si>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</si>
  <si>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</si>
  <si>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</si>
  <si>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1 06 06013 00 0000 110</t>
  </si>
  <si>
    <t>Задолженность и перерасчеты по отмененным налогам, сборам и иным обязательным платежам</t>
  </si>
  <si>
    <t>1 09 00000 00 0000 000</t>
  </si>
  <si>
    <t>ДЕПАРТАМЕНТ ИМУЩЕСТВЕННЫХ ОТНОШЕНИЙ КРАСНОДАРСКОГО КРАЯ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</si>
  <si>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</si>
  <si>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</si>
  <si>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</si>
  <si>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</si>
  <si>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Доходы от продажи материальных и нематериальных активов</t>
  </si>
  <si>
    <t>1 14 00000 00 0000 000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</si>
  <si>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</si>
  <si>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</si>
  <si>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</si>
  <si>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</si>
  <si>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</si>
  <si>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</si>
  <si>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</si>
  <si>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2 02 04000 00 0000 151</t>
  </si>
  <si>
    <t>2 02 04025 10 0000 151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</si>
  <si>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</si>
  <si>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</si>
  <si>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</si>
  <si>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</si>
  <si>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</si>
  <si>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3020000</t>
  </si>
  <si>
    <t>Поисковые и аварийно-спасательные учреждения</t>
  </si>
  <si>
    <t>Субсидии бюджетным учреждениям на выполнение муниципальных заданий</t>
  </si>
  <si>
    <t>Субсидии бюджетным учреждениям на иные цели</t>
  </si>
  <si>
    <t>4409901</t>
  </si>
  <si>
    <t>Выполнение муниципального задания, в том числе содержание имущества</t>
  </si>
  <si>
    <t>1102</t>
  </si>
  <si>
    <t>МАССОВЫЙ СПОРТ</t>
  </si>
  <si>
    <t>ПРИЛОЖЕНИЕ 3</t>
  </si>
  <si>
    <t xml:space="preserve">% исполнения </t>
  </si>
  <si>
    <t>О113</t>
  </si>
  <si>
    <t>Массовый спорт</t>
  </si>
  <si>
    <t xml:space="preserve">Культура и  кинематография </t>
  </si>
  <si>
    <t>ДОХОДЫ БЮДЖЕТА ВСЕГО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</si>
  <si>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</si>
  <si>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</si>
  <si>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</si>
  <si>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Доходы, получаемые в виде арендной платы за земельные участки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</si>
  <si>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</si>
  <si>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</si>
  <si>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</si>
  <si>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</si>
  <si>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</si>
  <si>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</si>
  <si>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</si>
  <si>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</si>
  <si>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</si>
  <si>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</si>
  <si>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</si>
  <si>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</si>
  <si>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 xml:space="preserve">                                    </t>
  </si>
  <si>
    <t>ПРИЛОЖЕНИЕ 2</t>
  </si>
  <si>
    <t>Глава муниципального образования</t>
  </si>
  <si>
    <t>Выполнение функций органами местного самоуправления</t>
  </si>
  <si>
    <t>1001</t>
  </si>
  <si>
    <t>СОЦИАЛЬНАЯ ПОЛИТИКА</t>
  </si>
  <si>
    <t>4910100</t>
  </si>
  <si>
    <t>Доплаты к пенсиям государственных служащих субъектов РФ и муниципальных служащих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</si>
  <si>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</si>
  <si>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</si>
  <si>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</si>
  <si>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</si>
  <si>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</si>
  <si>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О203</t>
  </si>
  <si>
    <t>О200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</si>
  <si>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</si>
  <si>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</si>
  <si>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</si>
  <si>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ПРИЛОЖЕНИЕ  1</t>
  </si>
  <si>
    <t>ПРИЛОЖЕНИЕ 6</t>
  </si>
  <si>
    <t>ПРИЛОЖЕНИЕ  5</t>
  </si>
  <si>
    <t>ПРИЛОЖЕНИЕ 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</si>
  <si>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</si>
  <si>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</si>
  <si>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</si>
  <si>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</si>
  <si>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</si>
  <si>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</si>
  <si>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1 01 02030 01 0000 110</t>
  </si>
  <si>
    <t>1 01 02040 01 0000 110</t>
  </si>
  <si>
    <t>1 06 06013 10 0000 110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</si>
  <si>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</si>
  <si>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</si>
  <si>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</si>
  <si>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 сельскохозяйственного назначения,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</si>
  <si>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1 11 05013 10 0021 120</t>
  </si>
  <si>
    <t>1 11 05013 10 0023 120</t>
  </si>
  <si>
    <t>1 11 05013 10 0024 120</t>
  </si>
  <si>
    <t>Доходы, получаемые в виде арендной платы за земельные участки сельских населенных пунктов,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</si>
  <si>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</si>
  <si>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2 02 04999 10 0000 151</t>
  </si>
  <si>
    <t>Прочие межбюджетные трансферты, передаваемые бюджетам поселений</t>
  </si>
  <si>
    <t>Кассовое исполнение за 2012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</si>
  <si>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</si>
  <si>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0409</t>
  </si>
  <si>
    <t>Дорожное хозяйство (дорожные фонды)</t>
  </si>
  <si>
    <t>5241501</t>
  </si>
  <si>
    <t>6000400</t>
  </si>
  <si>
    <t>Организация и содержание мест захоронения</t>
  </si>
  <si>
    <t>5205000</t>
  </si>
  <si>
    <t>5223804</t>
  </si>
  <si>
    <t>7950246</t>
  </si>
  <si>
    <t>Сельская целевая программа «Кадровое обеспечение культуры Красносельского сельского поселения Динского района в 2012 году»</t>
  </si>
  <si>
    <t>Краевая целевая программа «Кадровое обеспечение сферы культуры и искусства Краснодарского края» на 2011-2013 года</t>
  </si>
  <si>
    <t>Дополнительная помощь местным бюджетам для решения социально-значимых вопросов</t>
  </si>
  <si>
    <t>Ведомственная целевая программа «Содействие субъектам физической культуры и спорта и развитие массового спорта на Кубани» на 2012-2014 годы</t>
  </si>
  <si>
    <t>5242300</t>
  </si>
  <si>
    <t>7950217</t>
  </si>
  <si>
    <t>0111 "Резервные фонды"</t>
  </si>
  <si>
    <t>О409</t>
  </si>
  <si>
    <t>Источники финансирования дефицита бюджета __________________ сельского поселения Динского района по кодам  классификации источников финансирования дефицитов бюджетов</t>
  </si>
  <si>
    <t>Бюджет утвержденный решением Совета _________________ сельского поселения от 29.12.2012 №48</t>
  </si>
  <si>
    <t>Расходование средств резервного фонда администрации __________________ сельского поселения</t>
  </si>
  <si>
    <t>Доходы бюджета Мичуринского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</si>
  <si>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Бюджет, утвержденный решением Совета Мичуринского сельского поселения от </t>
  </si>
  <si>
    <t>Доходы бюджета Мичуринского сельского поселения Динского района по кодам бюджетной классификации доходов местного бюджета</t>
  </si>
  <si>
    <t xml:space="preserve">к  проекту решения Совета Мичуринского сельского поселения Динского района "Об утверждении отчета об исполнении бюджета Мичуринское сельского поселения Динского района за 2014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</si>
  <si>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к  проекту решения СоветаМичуринского сельского поселения Динского района "Об утверждении отчета об исполнении бюджета  Мичуринского сельского поселения Динского района за 2013 год и о расходовании средств резервного фонда"                                                                           от ____________ № __________</t>
  </si>
  <si>
    <t>Кассовое исполнение за 2013 год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</si>
  <si>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</si>
  <si>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</si>
  <si>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</si>
  <si>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Дотации бюджетам поселений на поддержку мер по обеспечению сбалансированности бюджетов</t>
  </si>
  <si>
    <t>20201003 10 0000 151</t>
  </si>
  <si>
    <t>1 1690050 10 0000 140</t>
  </si>
  <si>
    <t>1 1705050 10 0000 180</t>
  </si>
  <si>
    <t>1 1701050 10 0000 180</t>
  </si>
  <si>
    <t>2 02 01003 10 0000 151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</si>
  <si>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</si>
  <si>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2 19 05000 10 0000 151</t>
  </si>
  <si>
    <t>Доходы бюджетов поселений от возврата бюджетными учреждениями остатков субсидий прошлых лет</t>
  </si>
  <si>
    <t>2 18 05010 10 0000 180</t>
  </si>
  <si>
    <t>120</t>
  </si>
  <si>
    <t>120,240,850</t>
  </si>
  <si>
    <t>240</t>
  </si>
  <si>
    <t>540</t>
  </si>
  <si>
    <t>ВЦП «Капитальный ремонт и ремонт автомобильных дорог местного значения Краснодарского края на 2012-2014 годы» в 2013 году»</t>
  </si>
  <si>
    <t>5241502</t>
  </si>
  <si>
    <t>7950206</t>
  </si>
  <si>
    <t>0106</t>
  </si>
  <si>
    <t>0021400</t>
  </si>
  <si>
    <t>7950227</t>
  </si>
  <si>
    <t>7950249</t>
  </si>
  <si>
    <t>6000300</t>
  </si>
  <si>
    <t>7950202</t>
  </si>
  <si>
    <t>7950231</t>
  </si>
  <si>
    <t>0029900</t>
  </si>
  <si>
    <t>0939900</t>
  </si>
  <si>
    <t>7950244</t>
  </si>
  <si>
    <t>611</t>
  </si>
  <si>
    <t>612</t>
  </si>
  <si>
    <t>6912</t>
  </si>
  <si>
    <t>0804</t>
  </si>
  <si>
    <t>7950225</t>
  </si>
  <si>
    <t>7950235</t>
  </si>
  <si>
    <t>313</t>
  </si>
  <si>
    <t>1101</t>
  </si>
  <si>
    <t>0650300</t>
  </si>
  <si>
    <t>7950209</t>
  </si>
  <si>
    <t>5241500</t>
  </si>
  <si>
    <t>1100</t>
  </si>
  <si>
    <t>Сельская целевая программа «Развитие физической культуры и спорта на территории Мичуринского сельского поселения в 2013 году»</t>
  </si>
  <si>
    <t>Администрация муниципального образования Мичуринского сельское поселение</t>
  </si>
  <si>
    <t>О106</t>
  </si>
  <si>
    <t>О804</t>
  </si>
  <si>
    <t>Утверждено на 2013 год</t>
  </si>
  <si>
    <t>Исполнено за  2013 год</t>
  </si>
  <si>
    <t>к проекту решения Совета Мичуринского сельского поселения  Динского  района "Об утверждении отчета об исполнении бюджета Мичуринскогно сельского поселения Динского района за 2013 год и о расходовании средств резервного фонда"                                                                           от ___________ № _______</t>
  </si>
  <si>
    <t>Расходы бюджетаМичуринского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</si>
  <si>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Бюджет утвержденный решением Совета Мичуринскогосельского поселения от 17.12.2013 №250-45/2</t>
  </si>
  <si>
    <t>Никонова  Л.А.</t>
  </si>
  <si>
    <t>АДМИНИСТРАЦИЯ         МИЧУРИНСКОГО           СЕЛЬСКОГО        ПОСЕЛЕНИЯ</t>
  </si>
  <si>
    <t>Никонова Л.А</t>
  </si>
  <si>
    <t xml:space="preserve">к  проекту решения Совета Мичуринского сельского поселения Динского района "Об утверждении отчета об исполнении бюджета  Мичуринского сельского поселения Динского района за 2013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</si>
  <si>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 xml:space="preserve">к  проекту решения Совета  Мичуринского сельского поселения Динского района "Об утверждении отчета об исполнении бюджета  Мичуринского сельского поселения Динского района за 2013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</si>
  <si>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 xml:space="preserve">      НиконоваЛ.А.</t>
  </si>
  <si>
    <t>Никонова Л.А.</t>
  </si>
  <si>
    <t>Сельская целевая программа «Организация временного трудоустройства несовершеннолетних граждан в возрасте от 14 до 18 лет в свободное от учебы время в Мичуринском сельском поселении на 2013 год»</t>
  </si>
  <si>
    <t>Сельская целевая программа «Капитальный ремонт и ремонт автомобильных дорог местного значения Мичуринского сельского поселения Динского района на 2013 год»</t>
  </si>
  <si>
    <t xml:space="preserve">СЦП "О проведении работ по уточнению записей в похозяйственных книгах в сельском поселении на 2013 год" </t>
  </si>
  <si>
    <t xml:space="preserve">Бюджет утвержденный решением Совета Мичуринскогосельского поселения от </t>
  </si>
  <si>
    <t xml:space="preserve">к  проекту решения Совета МИчуринского сельского поселения Динского района "Об утверждении отчета об исполнении бюджета  Мичуринского сельского поселения Динского района за 2013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</si>
  <si>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Расходы бюджета Мичуринского сельского поселения Динского района по ведомственной структуре расходов</t>
  </si>
  <si>
    <t xml:space="preserve">                                 тыс. рублей</t>
  </si>
  <si>
    <t>Сельская целевая программа «О проведении работ по уточнению записей в похозяйственных книгах в сельском поселении» на 2013 год</t>
  </si>
  <si>
    <t>Сельская целевая программа «Финансирование расходов по территориальному общественному самоуправлению Мичуринского сельского поселения» на 2013 год</t>
  </si>
  <si>
    <t>Контрольно-счетная палата</t>
  </si>
  <si>
    <t>МКУ "ЦБ МСП"</t>
  </si>
  <si>
    <t>МКУ "ОХД МСП"</t>
  </si>
  <si>
    <t>Инвестиции в объекты капитального строительства, не включенные в целевые программы</t>
  </si>
  <si>
    <t xml:space="preserve">Дополнительная помощь местным бюджетам на решение социально значимых вопросов </t>
  </si>
  <si>
    <t>СЦП «Развитие системы оповещения и  подготовки населения в области защиты от чрезвычайных ситуаций  на 2013 -2015год»</t>
  </si>
  <si>
    <t>Мероприятия по землеустройству и землепользованию</t>
  </si>
  <si>
    <t>Сельская целевая программа «Развитие и поддержка малого и среднего предпринимательства в муниципальном образовании Мичуринского сельского поселения на 2011-2013годы»</t>
  </si>
  <si>
    <t>СЦП «Развитие систем водоснабжения населенных пунктов Мичуринского сельского поселения на 2013 год»</t>
  </si>
  <si>
    <t>СЦП « Социальное развитие муниципального образования  Мичуринское сельское поселение в области тепло- и газоснабжения на 2013 года»</t>
  </si>
  <si>
    <t>СЦП «Подготовка предприятий жилищно-коммунального комплекса и социальной инфраструктуры Мичуринского сельского поселения к работе в осенне-зимний период на 2011-2013 годы»</t>
  </si>
  <si>
    <t>Озеленение</t>
  </si>
  <si>
    <t>СЦП «Развитие и реконструкция (ремонт) систем наружного освещения Мичуринского сельского поселения на 2013год»</t>
  </si>
  <si>
    <t>СЦП «Благоустройство и озеленение территории Мичуринского сельского поселения на 2013 год»</t>
  </si>
  <si>
    <t>Проведение мероприятий для детей и молодежи</t>
  </si>
  <si>
    <t xml:space="preserve">СЦП  «Проведение мероприятий, посвященных памятным датам
и знаменательным событиям в Мичуринском сельском поселении на 2013 год»
</t>
  </si>
  <si>
    <t>СЦП «Культура Мичуринского сельского поселения на 2013 год»</t>
  </si>
  <si>
    <t>СЦП «Расширение информационного пространства Мичуринского сельского поселенияна 2013 год»</t>
  </si>
  <si>
    <t>Обслуживание муниципального долга Мичуринского сельского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</si>
  <si>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</si>
  <si>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Средства массовой информации</t>
  </si>
  <si>
    <t>Обслуживание внутреннего долга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</si>
</sst>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wrapText="1"/>
    </xf>
    <xf numFmtId="4" fontId="4" fillId="32" borderId="11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vertical="top"/>
    </xf>
    <xf numFmtId="164" fontId="7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7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2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0" fontId="7" fillId="0" borderId="11" xfId="0" applyNumberFormat="1" applyFont="1" applyBorder="1" applyAlignment="1">
      <alignment wrapText="1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9" fontId="9" fillId="32" borderId="12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wrapText="1"/>
    </xf>
    <xf numFmtId="4" fontId="4" fillId="32" borderId="13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64" fontId="0" fillId="0" borderId="0" xfId="0" applyNumberFormat="1" applyAlignment="1">
      <alignment/>
    </xf>
    <xf numFmtId="4" fontId="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right" vertical="center" wrapText="1"/>
    </xf>
    <xf numFmtId="0" fontId="4" fillId="32" borderId="11" xfId="0" applyFont="1" applyFill="1" applyBorder="1" applyAlignment="1">
      <alignment horizontal="center" vertical="justify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49" fontId="12" fillId="32" borderId="1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7" fillId="32" borderId="11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" fontId="13" fillId="32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4" fillId="0" borderId="11" xfId="0" applyFont="1" applyFill="1" applyBorder="1" applyAlignment="1">
      <alignment/>
    </xf>
    <xf numFmtId="3" fontId="4" fillId="32" borderId="14" xfId="0" applyNumberFormat="1" applyFont="1" applyFill="1" applyBorder="1" applyAlignment="1" applyProtection="1">
      <alignment vertical="top" wrapText="1"/>
      <protection/>
    </xf>
    <xf numFmtId="3" fontId="4" fillId="32" borderId="11" xfId="0" applyNumberFormat="1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170" fontId="7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3" fontId="4" fillId="32" borderId="11" xfId="0" applyNumberFormat="1" applyFont="1" applyFill="1" applyBorder="1" applyAlignment="1" applyProtection="1">
      <alignment horizontal="left" vertical="top" wrapText="1"/>
      <protection/>
    </xf>
    <xf numFmtId="170" fontId="4" fillId="0" borderId="11" xfId="0" applyNumberFormat="1" applyFont="1" applyBorder="1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wrapText="1"/>
    </xf>
    <xf numFmtId="4" fontId="12" fillId="32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3" fontId="4" fillId="32" borderId="14" xfId="0" applyNumberFormat="1" applyFont="1" applyFill="1" applyBorder="1" applyAlignment="1" applyProtection="1">
      <alignment vertical="top" wrapText="1"/>
      <protection/>
    </xf>
    <xf numFmtId="0" fontId="10" fillId="0" borderId="15" xfId="0" applyFont="1" applyBorder="1" applyAlignment="1">
      <alignment vertical="top" wrapText="1"/>
    </xf>
    <xf numFmtId="3" fontId="4" fillId="32" borderId="0" xfId="0" applyNumberFormat="1" applyFont="1" applyFill="1" applyBorder="1" applyAlignment="1" applyProtection="1">
      <alignment vertical="top" wrapText="1"/>
      <protection/>
    </xf>
    <xf numFmtId="0" fontId="4" fillId="32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8" fillId="0" borderId="15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3" fontId="4" fillId="32" borderId="14" xfId="0" applyNumberFormat="1" applyFont="1" applyFill="1" applyBorder="1" applyAlignment="1" applyProtection="1">
      <alignment horizontal="left" vertical="top" wrapText="1"/>
      <protection/>
    </xf>
    <xf numFmtId="3" fontId="4" fillId="32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9" fontId="12" fillId="32" borderId="14" xfId="0" applyNumberFormat="1" applyFont="1" applyFill="1" applyBorder="1" applyAlignment="1">
      <alignment horizontal="left" vertical="center" wrapText="1"/>
    </xf>
    <xf numFmtId="49" fontId="12" fillId="32" borderId="21" xfId="0" applyNumberFormat="1" applyFont="1" applyFill="1" applyBorder="1" applyAlignment="1">
      <alignment horizontal="left" vertical="center" wrapText="1"/>
    </xf>
    <xf numFmtId="49" fontId="12" fillId="32" borderId="15" xfId="0" applyNumberFormat="1" applyFont="1" applyFill="1" applyBorder="1" applyAlignment="1">
      <alignment horizontal="left" vertical="center" wrapText="1"/>
    </xf>
    <xf numFmtId="49" fontId="12" fillId="32" borderId="11" xfId="0" applyNumberFormat="1" applyFont="1" applyFill="1" applyBorder="1" applyAlignment="1">
      <alignment horizontal="left" vertical="center" wrapText="1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2" fillId="32" borderId="21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32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7" fillId="0" borderId="11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1" xfId="0" applyNumberFormat="1" applyFon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7" fillId="0" borderId="14" xfId="0" applyNumberFormat="1" applyFont="1" applyBorder="1" applyAlignment="1">
      <alignment wrapText="1"/>
    </xf>
    <xf numFmtId="164" fontId="8" fillId="0" borderId="15" xfId="0" applyNumberFormat="1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164" fontId="0" fillId="0" borderId="15" xfId="0" applyNumberFormat="1" applyBorder="1" applyAlignment="1">
      <alignment wrapText="1"/>
    </xf>
    <xf numFmtId="3" fontId="2" fillId="32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22" xfId="0" applyFont="1" applyBorder="1" applyAlignment="1">
      <alignment horizontal="center" vertical="justify" wrapText="1"/>
    </xf>
    <xf numFmtId="0" fontId="8" fillId="0" borderId="22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zoomScale="88" zoomScaleNormal="88" zoomScalePageLayoutView="0" workbookViewId="0" topLeftCell="A31">
      <selection activeCell="E39" sqref="E39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6.375" style="0" customWidth="1"/>
    <col min="4" max="4" width="24.375" style="0" customWidth="1"/>
    <col min="5" max="5" width="16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29" t="s">
        <v>205</v>
      </c>
      <c r="D2" s="129"/>
      <c r="E2" s="2"/>
      <c r="F2" s="2"/>
      <c r="G2" s="2"/>
      <c r="J2" s="2"/>
      <c r="K2" s="2"/>
      <c r="L2" s="2"/>
    </row>
    <row r="4" spans="2:12" ht="123" customHeight="1">
      <c r="B4" s="1"/>
      <c r="C4" s="130" t="s">
        <v>254</v>
      </c>
      <c r="D4" s="130"/>
      <c r="E4" s="130"/>
      <c r="F4" s="1"/>
      <c r="G4" s="1"/>
      <c r="H4" s="1"/>
      <c r="I4" s="1"/>
      <c r="J4" s="1"/>
      <c r="K4" s="1"/>
      <c r="L4" s="1"/>
    </row>
    <row r="5" spans="2:12" ht="15.75">
      <c r="B5" s="1"/>
      <c r="C5" s="37"/>
      <c r="D5" s="37"/>
      <c r="E5" s="37"/>
      <c r="F5" s="1"/>
      <c r="G5" s="1"/>
      <c r="H5" s="1"/>
      <c r="I5" s="1"/>
      <c r="J5" s="1"/>
      <c r="K5" s="1"/>
      <c r="L5" s="1"/>
    </row>
    <row r="6" spans="1:5" ht="33" customHeight="1">
      <c r="A6" s="131" t="s">
        <v>252</v>
      </c>
      <c r="B6" s="131"/>
      <c r="C6" s="131"/>
      <c r="D6" s="131"/>
      <c r="E6" s="131"/>
    </row>
    <row r="7" spans="1:5" ht="15.75">
      <c r="A7" s="3"/>
      <c r="B7" s="3"/>
      <c r="C7" s="3"/>
      <c r="D7" s="3"/>
      <c r="E7" s="3" t="s">
        <v>69</v>
      </c>
    </row>
    <row r="8" spans="1:5" ht="12.75" customHeight="1">
      <c r="A8" s="132" t="s">
        <v>120</v>
      </c>
      <c r="B8" s="133"/>
      <c r="C8" s="106" t="s">
        <v>121</v>
      </c>
      <c r="D8" s="136"/>
      <c r="E8" s="123" t="s">
        <v>255</v>
      </c>
    </row>
    <row r="9" spans="1:5" ht="75.75" customHeight="1">
      <c r="A9" s="134"/>
      <c r="B9" s="135"/>
      <c r="C9" s="102" t="s">
        <v>122</v>
      </c>
      <c r="D9" s="103" t="s">
        <v>123</v>
      </c>
      <c r="E9" s="124"/>
    </row>
    <row r="10" spans="1:5" ht="21" customHeight="1">
      <c r="A10" s="125" t="s">
        <v>170</v>
      </c>
      <c r="B10" s="125"/>
      <c r="C10" s="29"/>
      <c r="D10" s="29"/>
      <c r="E10" s="89">
        <f>E11+E28+E36+E40+E41+E42</f>
        <v>23311058.879999995</v>
      </c>
    </row>
    <row r="11" spans="1:5" ht="22.5" customHeight="1">
      <c r="A11" s="116" t="s">
        <v>125</v>
      </c>
      <c r="B11" s="122"/>
      <c r="C11" s="30">
        <v>182</v>
      </c>
      <c r="D11" s="90"/>
      <c r="E11" s="31">
        <f>E12+E17+E20+E26</f>
        <v>14578338.45</v>
      </c>
    </row>
    <row r="12" spans="1:5" ht="21" customHeight="1">
      <c r="A12" s="116" t="s">
        <v>3</v>
      </c>
      <c r="B12" s="107"/>
      <c r="C12" s="30">
        <v>182</v>
      </c>
      <c r="D12" s="91" t="s">
        <v>126</v>
      </c>
      <c r="E12" s="31">
        <f>SUM(E13:E16)</f>
        <v>6326150.399999999</v>
      </c>
    </row>
    <row r="13" spans="1:5" ht="62.25" customHeight="1">
      <c r="A13" s="120" t="s">
        <v>209</v>
      </c>
      <c r="B13" s="107"/>
      <c r="C13" s="92">
        <v>182</v>
      </c>
      <c r="D13" s="78" t="s">
        <v>210</v>
      </c>
      <c r="E13" s="93">
        <v>6307010.34</v>
      </c>
    </row>
    <row r="14" spans="1:5" ht="64.5" customHeight="1">
      <c r="A14" s="120" t="s">
        <v>212</v>
      </c>
      <c r="B14" s="107"/>
      <c r="C14" s="92">
        <v>182</v>
      </c>
      <c r="D14" s="78" t="s">
        <v>211</v>
      </c>
      <c r="E14" s="93">
        <v>6220.22</v>
      </c>
    </row>
    <row r="15" spans="1:5" ht="45" customHeight="1">
      <c r="A15" s="127" t="s">
        <v>213</v>
      </c>
      <c r="B15" s="128"/>
      <c r="C15" s="92">
        <v>182</v>
      </c>
      <c r="D15" s="78" t="s">
        <v>215</v>
      </c>
      <c r="E15" s="93">
        <v>8959.84</v>
      </c>
    </row>
    <row r="16" spans="1:5" ht="94.5" customHeight="1">
      <c r="A16" s="127" t="s">
        <v>214</v>
      </c>
      <c r="B16" s="128"/>
      <c r="C16" s="92">
        <v>182</v>
      </c>
      <c r="D16" s="78" t="s">
        <v>216</v>
      </c>
      <c r="E16" s="93">
        <v>3960</v>
      </c>
    </row>
    <row r="17" spans="1:5" ht="24" customHeight="1">
      <c r="A17" s="116" t="s">
        <v>127</v>
      </c>
      <c r="B17" s="107"/>
      <c r="C17" s="30">
        <v>182</v>
      </c>
      <c r="D17" s="91" t="s">
        <v>128</v>
      </c>
      <c r="E17" s="31">
        <f>(E18+E19)</f>
        <v>355370.78</v>
      </c>
    </row>
    <row r="18" spans="1:5" ht="21.75" customHeight="1">
      <c r="A18" s="120" t="s">
        <v>2</v>
      </c>
      <c r="B18" s="107"/>
      <c r="C18" s="92">
        <v>182</v>
      </c>
      <c r="D18" s="78" t="s">
        <v>171</v>
      </c>
      <c r="E18" s="93">
        <v>355016.27</v>
      </c>
    </row>
    <row r="19" spans="1:5" ht="36" customHeight="1">
      <c r="A19" s="120" t="s">
        <v>172</v>
      </c>
      <c r="B19" s="107"/>
      <c r="C19" s="92">
        <v>182</v>
      </c>
      <c r="D19" s="78" t="s">
        <v>173</v>
      </c>
      <c r="E19" s="93">
        <v>354.51</v>
      </c>
    </row>
    <row r="20" spans="1:5" ht="24.75" customHeight="1">
      <c r="A20" s="116" t="s">
        <v>129</v>
      </c>
      <c r="B20" s="107"/>
      <c r="C20" s="30">
        <v>182</v>
      </c>
      <c r="D20" s="91" t="s">
        <v>130</v>
      </c>
      <c r="E20" s="31">
        <f>(E21+E23)</f>
        <v>7896815.609999999</v>
      </c>
    </row>
    <row r="21" spans="1:5" ht="19.5" customHeight="1">
      <c r="A21" s="120" t="s">
        <v>131</v>
      </c>
      <c r="B21" s="126"/>
      <c r="C21" s="92">
        <v>182</v>
      </c>
      <c r="D21" s="78" t="s">
        <v>132</v>
      </c>
      <c r="E21" s="93">
        <f>E22</f>
        <v>601890.52</v>
      </c>
    </row>
    <row r="22" spans="1:5" ht="47.25" customHeight="1">
      <c r="A22" s="120" t="s">
        <v>5</v>
      </c>
      <c r="B22" s="107"/>
      <c r="C22" s="92">
        <v>182</v>
      </c>
      <c r="D22" s="78" t="s">
        <v>4</v>
      </c>
      <c r="E22" s="93">
        <v>601890.52</v>
      </c>
    </row>
    <row r="23" spans="1:5" ht="24" customHeight="1">
      <c r="A23" s="120" t="s">
        <v>7</v>
      </c>
      <c r="B23" s="107"/>
      <c r="C23" s="92">
        <v>182</v>
      </c>
      <c r="D23" s="78" t="s">
        <v>6</v>
      </c>
      <c r="E23" s="93">
        <f>(E24+E25)</f>
        <v>7294925.09</v>
      </c>
    </row>
    <row r="24" spans="1:5" ht="49.5" customHeight="1">
      <c r="A24" s="120" t="s">
        <v>65</v>
      </c>
      <c r="B24" s="107"/>
      <c r="C24" s="92">
        <v>182</v>
      </c>
      <c r="D24" s="81" t="s">
        <v>217</v>
      </c>
      <c r="E24" s="93">
        <v>3198264.69</v>
      </c>
    </row>
    <row r="25" spans="1:5" ht="49.5" customHeight="1">
      <c r="A25" s="120" t="s">
        <v>66</v>
      </c>
      <c r="B25" s="118"/>
      <c r="C25" s="92">
        <v>182</v>
      </c>
      <c r="D25" s="78" t="s">
        <v>8</v>
      </c>
      <c r="E25" s="93">
        <v>4096660.4</v>
      </c>
    </row>
    <row r="26" spans="1:5" s="4" customFormat="1" ht="43.5" customHeight="1">
      <c r="A26" s="116" t="s">
        <v>134</v>
      </c>
      <c r="B26" s="117"/>
      <c r="C26" s="30">
        <v>182</v>
      </c>
      <c r="D26" s="35" t="s">
        <v>135</v>
      </c>
      <c r="E26" s="31">
        <f>(E27)</f>
        <v>1.66</v>
      </c>
    </row>
    <row r="27" spans="1:5" s="4" customFormat="1" ht="48" customHeight="1">
      <c r="A27" s="120" t="s">
        <v>218</v>
      </c>
      <c r="B27" s="118"/>
      <c r="C27" s="92">
        <v>182</v>
      </c>
      <c r="D27" s="72" t="s">
        <v>219</v>
      </c>
      <c r="E27" s="93">
        <v>1.66</v>
      </c>
    </row>
    <row r="28" spans="1:5" ht="36" customHeight="1">
      <c r="A28" s="121" t="s">
        <v>136</v>
      </c>
      <c r="B28" s="122"/>
      <c r="C28" s="32">
        <v>821</v>
      </c>
      <c r="D28" s="94"/>
      <c r="E28" s="31">
        <f>(E29+E34)</f>
        <v>2888905.81</v>
      </c>
    </row>
    <row r="29" spans="1:5" ht="44.25" customHeight="1">
      <c r="A29" s="116" t="s">
        <v>137</v>
      </c>
      <c r="B29" s="118"/>
      <c r="C29" s="33">
        <v>821</v>
      </c>
      <c r="D29" s="35" t="s">
        <v>138</v>
      </c>
      <c r="E29" s="31">
        <f>(E30)</f>
        <v>724588.5200000001</v>
      </c>
    </row>
    <row r="30" spans="1:5" ht="96" customHeight="1">
      <c r="A30" s="120" t="s">
        <v>220</v>
      </c>
      <c r="B30" s="118"/>
      <c r="C30" s="95">
        <v>821</v>
      </c>
      <c r="D30" s="72" t="s">
        <v>140</v>
      </c>
      <c r="E30" s="93">
        <f>SUM(E31+E32+E33)</f>
        <v>724588.5200000001</v>
      </c>
    </row>
    <row r="31" spans="1:5" ht="110.25" customHeight="1">
      <c r="A31" s="106" t="s">
        <v>221</v>
      </c>
      <c r="B31" s="118"/>
      <c r="C31" s="95">
        <v>821</v>
      </c>
      <c r="D31" s="72" t="s">
        <v>222</v>
      </c>
      <c r="E31" s="93">
        <v>37710.54</v>
      </c>
    </row>
    <row r="32" spans="1:5" ht="114.75" customHeight="1">
      <c r="A32" s="106" t="s">
        <v>225</v>
      </c>
      <c r="B32" s="118"/>
      <c r="C32" s="95">
        <v>821</v>
      </c>
      <c r="D32" s="72" t="s">
        <v>223</v>
      </c>
      <c r="E32" s="93">
        <v>686862.31</v>
      </c>
    </row>
    <row r="33" spans="1:5" ht="129.75" customHeight="1">
      <c r="A33" s="106" t="s">
        <v>174</v>
      </c>
      <c r="B33" s="118"/>
      <c r="C33" s="95">
        <v>821</v>
      </c>
      <c r="D33" s="72" t="s">
        <v>224</v>
      </c>
      <c r="E33" s="93">
        <v>15.67</v>
      </c>
    </row>
    <row r="34" spans="1:5" ht="35.25" customHeight="1">
      <c r="A34" s="116" t="s">
        <v>141</v>
      </c>
      <c r="B34" s="117"/>
      <c r="C34" s="33">
        <v>821</v>
      </c>
      <c r="D34" s="96" t="s">
        <v>142</v>
      </c>
      <c r="E34" s="31">
        <f>(E35)</f>
        <v>2164317.29</v>
      </c>
    </row>
    <row r="35" spans="1:5" ht="41.25" customHeight="1">
      <c r="A35" s="108" t="s">
        <v>62</v>
      </c>
      <c r="B35" s="118"/>
      <c r="C35" s="95">
        <v>821</v>
      </c>
      <c r="D35" s="81" t="s">
        <v>226</v>
      </c>
      <c r="E35" s="93">
        <v>2164317.29</v>
      </c>
    </row>
    <row r="36" spans="1:5" ht="32.25" customHeight="1">
      <c r="A36" s="121" t="s">
        <v>175</v>
      </c>
      <c r="B36" s="118"/>
      <c r="C36" s="33">
        <v>992</v>
      </c>
      <c r="D36" s="81"/>
      <c r="E36" s="31">
        <f>(E43+E37)</f>
        <v>6030204.119999999</v>
      </c>
    </row>
    <row r="37" spans="1:5" ht="42" customHeight="1">
      <c r="A37" s="116" t="s">
        <v>137</v>
      </c>
      <c r="B37" s="118"/>
      <c r="C37" s="33">
        <v>992</v>
      </c>
      <c r="D37" s="35" t="s">
        <v>138</v>
      </c>
      <c r="E37" s="31">
        <f>(E38)</f>
        <v>802955.68</v>
      </c>
    </row>
    <row r="38" spans="1:5" ht="84.75" customHeight="1">
      <c r="A38" s="108" t="s">
        <v>176</v>
      </c>
      <c r="B38" s="118"/>
      <c r="C38" s="95">
        <v>992</v>
      </c>
      <c r="D38" s="81" t="s">
        <v>143</v>
      </c>
      <c r="E38" s="93">
        <f>(E39)</f>
        <v>802955.68</v>
      </c>
    </row>
    <row r="39" spans="1:5" ht="86.25" customHeight="1">
      <c r="A39" s="108" t="s">
        <v>177</v>
      </c>
      <c r="B39" s="118"/>
      <c r="C39" s="95">
        <v>992</v>
      </c>
      <c r="D39" s="81" t="s">
        <v>9</v>
      </c>
      <c r="E39" s="93">
        <v>802955.68</v>
      </c>
    </row>
    <row r="40" spans="1:5" ht="57.75" customHeight="1">
      <c r="A40" s="108" t="s">
        <v>256</v>
      </c>
      <c r="B40" s="109"/>
      <c r="C40" s="95">
        <v>992</v>
      </c>
      <c r="D40" s="81" t="s">
        <v>261</v>
      </c>
      <c r="E40" s="93">
        <v>29386.7</v>
      </c>
    </row>
    <row r="41" spans="1:5" ht="35.25" customHeight="1">
      <c r="A41" s="108" t="s">
        <v>257</v>
      </c>
      <c r="B41" s="109"/>
      <c r="C41" s="95">
        <v>992</v>
      </c>
      <c r="D41" s="81" t="s">
        <v>263</v>
      </c>
      <c r="E41" s="93">
        <v>-218401.2</v>
      </c>
    </row>
    <row r="42" spans="1:5" ht="24" customHeight="1">
      <c r="A42" s="108" t="s">
        <v>258</v>
      </c>
      <c r="B42" s="109"/>
      <c r="C42" s="95">
        <v>992</v>
      </c>
      <c r="D42" s="81" t="s">
        <v>262</v>
      </c>
      <c r="E42" s="93">
        <v>2625</v>
      </c>
    </row>
    <row r="43" spans="1:5" ht="21" customHeight="1">
      <c r="A43" s="119" t="s">
        <v>11</v>
      </c>
      <c r="B43" s="118"/>
      <c r="C43" s="33">
        <v>992</v>
      </c>
      <c r="D43" s="96" t="s">
        <v>10</v>
      </c>
      <c r="E43" s="31">
        <f>(E44)+E58+E59</f>
        <v>5227248.4399999995</v>
      </c>
    </row>
    <row r="44" spans="1:5" ht="34.5" customHeight="1">
      <c r="A44" s="106" t="s">
        <v>144</v>
      </c>
      <c r="B44" s="107"/>
      <c r="C44" s="95">
        <v>992</v>
      </c>
      <c r="D44" s="81" t="s">
        <v>145</v>
      </c>
      <c r="E44" s="93">
        <f>(E45+E49+E51+E54+E57)</f>
        <v>5249104</v>
      </c>
    </row>
    <row r="45" spans="1:5" ht="32.25" customHeight="1">
      <c r="A45" s="110" t="s">
        <v>178</v>
      </c>
      <c r="B45" s="111"/>
      <c r="C45" s="95">
        <v>992</v>
      </c>
      <c r="D45" s="81" t="s">
        <v>179</v>
      </c>
      <c r="E45" s="93">
        <f>E46+E47</f>
        <v>286400</v>
      </c>
    </row>
    <row r="46" spans="1:5" ht="36" customHeight="1">
      <c r="A46" s="110" t="s">
        <v>181</v>
      </c>
      <c r="B46" s="111"/>
      <c r="C46" s="95">
        <v>992</v>
      </c>
      <c r="D46" s="81" t="s">
        <v>180</v>
      </c>
      <c r="E46" s="93"/>
    </row>
    <row r="47" spans="1:5" ht="40.5" customHeight="1">
      <c r="A47" s="110" t="s">
        <v>259</v>
      </c>
      <c r="B47" s="111"/>
      <c r="C47" s="95">
        <v>992</v>
      </c>
      <c r="D47" s="81" t="s">
        <v>264</v>
      </c>
      <c r="E47" s="93">
        <f>E48</f>
        <v>286400</v>
      </c>
    </row>
    <row r="48" spans="1:5" ht="35.25" customHeight="1">
      <c r="A48" s="110" t="s">
        <v>259</v>
      </c>
      <c r="B48" s="111"/>
      <c r="C48" s="95">
        <v>992</v>
      </c>
      <c r="D48" s="81" t="s">
        <v>260</v>
      </c>
      <c r="E48" s="93">
        <v>286400</v>
      </c>
    </row>
    <row r="49" spans="1:5" ht="31.5" customHeight="1">
      <c r="A49" s="106" t="s">
        <v>146</v>
      </c>
      <c r="B49" s="107"/>
      <c r="C49" s="95">
        <v>992</v>
      </c>
      <c r="D49" s="81" t="s">
        <v>147</v>
      </c>
      <c r="E49" s="93">
        <f>E50</f>
        <v>4582404</v>
      </c>
    </row>
    <row r="50" spans="1:5" ht="20.25" customHeight="1">
      <c r="A50" s="115" t="s">
        <v>14</v>
      </c>
      <c r="B50" s="113"/>
      <c r="C50" s="95">
        <v>992</v>
      </c>
      <c r="D50" s="97" t="s">
        <v>15</v>
      </c>
      <c r="E50" s="93">
        <v>4582404</v>
      </c>
    </row>
    <row r="51" spans="1:5" ht="37.5" customHeight="1">
      <c r="A51" s="115" t="s">
        <v>148</v>
      </c>
      <c r="B51" s="113"/>
      <c r="C51" s="95">
        <v>992</v>
      </c>
      <c r="D51" s="83" t="s">
        <v>149</v>
      </c>
      <c r="E51" s="93">
        <f>E52+E53</f>
        <v>380300</v>
      </c>
    </row>
    <row r="52" spans="1:5" ht="39" customHeight="1">
      <c r="A52" s="112" t="s">
        <v>182</v>
      </c>
      <c r="B52" s="113"/>
      <c r="C52" s="95">
        <v>992</v>
      </c>
      <c r="D52" s="83" t="s">
        <v>183</v>
      </c>
      <c r="E52" s="93">
        <v>376300</v>
      </c>
    </row>
    <row r="53" spans="1:5" ht="33" customHeight="1">
      <c r="A53" s="112" t="s">
        <v>13</v>
      </c>
      <c r="B53" s="113"/>
      <c r="C53" s="95">
        <v>992</v>
      </c>
      <c r="D53" s="83" t="s">
        <v>12</v>
      </c>
      <c r="E53" s="93">
        <v>4000</v>
      </c>
    </row>
    <row r="54" spans="1:5" ht="19.5" customHeight="1">
      <c r="A54" s="112" t="s">
        <v>43</v>
      </c>
      <c r="B54" s="113"/>
      <c r="C54" s="95">
        <v>992</v>
      </c>
      <c r="D54" s="83" t="s">
        <v>150</v>
      </c>
      <c r="E54" s="98">
        <f>E55+E56</f>
        <v>0</v>
      </c>
    </row>
    <row r="55" spans="1:5" ht="48" customHeight="1">
      <c r="A55" s="112" t="s">
        <v>77</v>
      </c>
      <c r="B55" s="113"/>
      <c r="C55" s="95">
        <v>992</v>
      </c>
      <c r="D55" s="83" t="s">
        <v>151</v>
      </c>
      <c r="E55" s="93"/>
    </row>
    <row r="56" spans="1:5" ht="32.25" customHeight="1">
      <c r="A56" s="137" t="s">
        <v>228</v>
      </c>
      <c r="B56" s="138"/>
      <c r="C56" s="95">
        <v>992</v>
      </c>
      <c r="D56" s="83" t="s">
        <v>227</v>
      </c>
      <c r="E56" s="93"/>
    </row>
    <row r="57" spans="1:5" ht="18" customHeight="1">
      <c r="A57" s="108" t="s">
        <v>184</v>
      </c>
      <c r="B57" s="107"/>
      <c r="C57" s="95">
        <v>992</v>
      </c>
      <c r="D57" s="81" t="s">
        <v>185</v>
      </c>
      <c r="E57" s="93"/>
    </row>
    <row r="58" spans="1:5" ht="35.25" customHeight="1">
      <c r="A58" s="108" t="s">
        <v>267</v>
      </c>
      <c r="B58" s="109"/>
      <c r="C58" s="95">
        <v>992</v>
      </c>
      <c r="D58" s="81" t="s">
        <v>268</v>
      </c>
      <c r="E58" s="93">
        <v>97351.77</v>
      </c>
    </row>
    <row r="59" spans="1:5" ht="54" customHeight="1">
      <c r="A59" s="108" t="s">
        <v>265</v>
      </c>
      <c r="B59" s="109"/>
      <c r="C59" s="95">
        <v>992</v>
      </c>
      <c r="D59" s="81" t="s">
        <v>266</v>
      </c>
      <c r="E59" s="93">
        <v>-119207.33</v>
      </c>
    </row>
    <row r="60" spans="1:5" ht="21.75" customHeight="1">
      <c r="A60" s="99"/>
      <c r="B60" s="99"/>
      <c r="C60" s="100"/>
      <c r="D60" s="86"/>
      <c r="E60" s="101"/>
    </row>
    <row r="61" spans="1:5" ht="21.75" customHeight="1">
      <c r="A61" s="114" t="s">
        <v>186</v>
      </c>
      <c r="B61" s="114"/>
      <c r="C61" s="25"/>
      <c r="D61" s="139" t="s">
        <v>313</v>
      </c>
      <c r="E61" s="139"/>
    </row>
  </sheetData>
  <sheetProtection/>
  <mergeCells count="58">
    <mergeCell ref="A19:B19"/>
    <mergeCell ref="A16:B16"/>
    <mergeCell ref="A56:B56"/>
    <mergeCell ref="D61:E61"/>
    <mergeCell ref="A32:B32"/>
    <mergeCell ref="A27:B27"/>
    <mergeCell ref="A24:B24"/>
    <mergeCell ref="A25:B25"/>
    <mergeCell ref="A45:B45"/>
    <mergeCell ref="A20:B20"/>
    <mergeCell ref="A15:B15"/>
    <mergeCell ref="C2:D2"/>
    <mergeCell ref="C4:E4"/>
    <mergeCell ref="A37:B37"/>
    <mergeCell ref="A35:B35"/>
    <mergeCell ref="A36:B36"/>
    <mergeCell ref="A6:E6"/>
    <mergeCell ref="A8:B9"/>
    <mergeCell ref="C8:D8"/>
    <mergeCell ref="A23:B23"/>
    <mergeCell ref="E8:E9"/>
    <mergeCell ref="A31:B31"/>
    <mergeCell ref="A10:B10"/>
    <mergeCell ref="A11:B11"/>
    <mergeCell ref="A12:B12"/>
    <mergeCell ref="A21:B21"/>
    <mergeCell ref="A13:B13"/>
    <mergeCell ref="A14:B14"/>
    <mergeCell ref="A17:B17"/>
    <mergeCell ref="A18:B18"/>
    <mergeCell ref="A34:B34"/>
    <mergeCell ref="A38:B38"/>
    <mergeCell ref="A39:B39"/>
    <mergeCell ref="A43:B43"/>
    <mergeCell ref="A26:B26"/>
    <mergeCell ref="A22:B22"/>
    <mergeCell ref="A33:B33"/>
    <mergeCell ref="A28:B28"/>
    <mergeCell ref="A29:B29"/>
    <mergeCell ref="A30:B30"/>
    <mergeCell ref="A55:B55"/>
    <mergeCell ref="A61:B61"/>
    <mergeCell ref="A50:B50"/>
    <mergeCell ref="A51:B51"/>
    <mergeCell ref="A53:B53"/>
    <mergeCell ref="A54:B54"/>
    <mergeCell ref="A57:B57"/>
    <mergeCell ref="A59:B59"/>
    <mergeCell ref="A58:B58"/>
    <mergeCell ref="A52:B52"/>
    <mergeCell ref="A49:B49"/>
    <mergeCell ref="A40:B40"/>
    <mergeCell ref="A41:B41"/>
    <mergeCell ref="A42:B42"/>
    <mergeCell ref="A47:B47"/>
    <mergeCell ref="A48:B48"/>
    <mergeCell ref="A46:B46"/>
    <mergeCell ref="A44:B44"/>
  </mergeCells>
  <printOptions/>
  <pageMargins left="0.4724409448818898" right="0.2362204724409449" top="0.63" bottom="0.48" header="0.2362204724409449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0">
      <selection activeCell="A37" sqref="A37"/>
    </sheetView>
  </sheetViews>
  <sheetFormatPr defaultColWidth="9.00390625" defaultRowHeight="12.75"/>
  <cols>
    <col min="1" max="1" width="43.75390625" style="0" customWidth="1"/>
    <col min="2" max="2" width="24.375" style="0" customWidth="1"/>
    <col min="3" max="3" width="15.375" style="0" customWidth="1"/>
    <col min="4" max="4" width="14.75390625" style="0" customWidth="1"/>
    <col min="5" max="5" width="14.875" style="0" customWidth="1"/>
  </cols>
  <sheetData>
    <row r="1" spans="1:5" ht="15.75">
      <c r="A1" s="6"/>
      <c r="B1" s="6"/>
      <c r="C1" s="6"/>
      <c r="D1" s="6"/>
      <c r="E1" s="6"/>
    </row>
    <row r="2" spans="1:5" ht="13.5" customHeight="1">
      <c r="A2" s="6"/>
      <c r="B2" s="141" t="s">
        <v>188</v>
      </c>
      <c r="C2" s="140"/>
      <c r="D2" s="140"/>
      <c r="E2" s="6"/>
    </row>
    <row r="3" spans="1:5" ht="15.75">
      <c r="A3" s="6"/>
      <c r="B3" s="6"/>
      <c r="C3" s="6"/>
      <c r="D3" s="6"/>
      <c r="E3" s="6"/>
    </row>
    <row r="4" spans="1:5" ht="108" customHeight="1">
      <c r="A4" s="6"/>
      <c r="B4" s="140" t="s">
        <v>253</v>
      </c>
      <c r="C4" s="140"/>
      <c r="D4" s="140"/>
      <c r="E4" s="6"/>
    </row>
    <row r="5" spans="1:5" ht="8.25" customHeight="1">
      <c r="A5" s="6"/>
      <c r="B5" s="36"/>
      <c r="C5" s="38"/>
      <c r="D5" s="38"/>
      <c r="E5" s="6"/>
    </row>
    <row r="6" spans="1:5" ht="56.25" customHeight="1">
      <c r="A6" s="142" t="s">
        <v>250</v>
      </c>
      <c r="B6" s="142"/>
      <c r="C6" s="142"/>
      <c r="D6" s="142"/>
      <c r="E6" s="6"/>
    </row>
    <row r="7" spans="1:5" ht="15.75">
      <c r="A7" s="6"/>
      <c r="B7" s="6"/>
      <c r="C7" s="6"/>
      <c r="D7" s="6" t="s">
        <v>320</v>
      </c>
      <c r="E7" s="6"/>
    </row>
    <row r="8" spans="1:5" ht="123.75" customHeight="1">
      <c r="A8" s="34" t="s">
        <v>120</v>
      </c>
      <c r="B8" s="34" t="s">
        <v>0</v>
      </c>
      <c r="C8" s="34" t="s">
        <v>251</v>
      </c>
      <c r="D8" s="34" t="s">
        <v>229</v>
      </c>
      <c r="E8" s="72"/>
    </row>
    <row r="9" spans="1:5" ht="15.75">
      <c r="A9" s="28" t="s">
        <v>124</v>
      </c>
      <c r="B9" s="35"/>
      <c r="C9" s="44">
        <f>C10+C39</f>
        <v>22649144.44</v>
      </c>
      <c r="D9" s="44">
        <f>D10+D39</f>
        <v>23311058.879999995</v>
      </c>
      <c r="E9" s="45">
        <f>D9-C9</f>
        <v>661914.4399999939</v>
      </c>
    </row>
    <row r="10" spans="1:5" ht="31.5">
      <c r="A10" s="28" t="s">
        <v>72</v>
      </c>
      <c r="B10" s="35" t="s">
        <v>1</v>
      </c>
      <c r="C10" s="44">
        <f>C11+C16+C19+C27+C34+C25+C36+C37+C38+C22</f>
        <v>17358000</v>
      </c>
      <c r="D10" s="44">
        <f>D11+D16+D19+D27+D34+D25+D36+D37+D38+D22</f>
        <v>18083810.439999998</v>
      </c>
      <c r="E10" s="45">
        <f aca="true" t="shared" si="0" ref="E10:E53">D10-C10</f>
        <v>725810.4399999976</v>
      </c>
    </row>
    <row r="11" spans="1:5" ht="15.75">
      <c r="A11" s="28" t="s">
        <v>3</v>
      </c>
      <c r="B11" s="35" t="s">
        <v>126</v>
      </c>
      <c r="C11" s="44">
        <f>C12+C13+C14+C15</f>
        <v>5600000</v>
      </c>
      <c r="D11" s="44">
        <f>D12+D13+D14+D15</f>
        <v>6326150.399999999</v>
      </c>
      <c r="E11" s="45">
        <f t="shared" si="0"/>
        <v>726150.3999999994</v>
      </c>
    </row>
    <row r="12" spans="1:5" ht="108" customHeight="1">
      <c r="A12" s="77" t="s">
        <v>209</v>
      </c>
      <c r="B12" s="78" t="s">
        <v>210</v>
      </c>
      <c r="C12" s="45">
        <v>5600000</v>
      </c>
      <c r="D12" s="45">
        <v>6307010.34</v>
      </c>
      <c r="E12" s="45">
        <f t="shared" si="0"/>
        <v>707010.3399999999</v>
      </c>
    </row>
    <row r="13" spans="1:5" ht="116.25" customHeight="1">
      <c r="A13" s="77" t="s">
        <v>230</v>
      </c>
      <c r="B13" s="78" t="s">
        <v>211</v>
      </c>
      <c r="C13" s="45">
        <v>0</v>
      </c>
      <c r="D13" s="45">
        <v>6220.22</v>
      </c>
      <c r="E13" s="45">
        <f t="shared" si="0"/>
        <v>6220.22</v>
      </c>
    </row>
    <row r="14" spans="1:5" ht="69.75" customHeight="1">
      <c r="A14" s="77" t="s">
        <v>213</v>
      </c>
      <c r="B14" s="78" t="s">
        <v>215</v>
      </c>
      <c r="C14" s="45">
        <v>0</v>
      </c>
      <c r="D14" s="45">
        <v>8959.84</v>
      </c>
      <c r="E14" s="45">
        <f t="shared" si="0"/>
        <v>8959.84</v>
      </c>
    </row>
    <row r="15" spans="1:5" ht="63" customHeight="1">
      <c r="A15" s="77" t="s">
        <v>214</v>
      </c>
      <c r="B15" s="78" t="s">
        <v>216</v>
      </c>
      <c r="C15" s="45">
        <v>0</v>
      </c>
      <c r="D15" s="45">
        <v>3960</v>
      </c>
      <c r="E15" s="45">
        <f t="shared" si="0"/>
        <v>3960</v>
      </c>
    </row>
    <row r="16" spans="1:5" ht="15.75">
      <c r="A16" s="28" t="s">
        <v>127</v>
      </c>
      <c r="B16" s="35" t="s">
        <v>128</v>
      </c>
      <c r="C16" s="44">
        <f>C17+C18</f>
        <v>353000</v>
      </c>
      <c r="D16" s="44">
        <f>D17+D18</f>
        <v>355370.78</v>
      </c>
      <c r="E16" s="45">
        <f t="shared" si="0"/>
        <v>2370.780000000028</v>
      </c>
    </row>
    <row r="17" spans="1:5" ht="15.75">
      <c r="A17" s="12" t="s">
        <v>2</v>
      </c>
      <c r="B17" s="72" t="s">
        <v>171</v>
      </c>
      <c r="C17" s="45">
        <v>353000</v>
      </c>
      <c r="D17" s="45">
        <v>355016.27</v>
      </c>
      <c r="E17" s="45">
        <f t="shared" si="0"/>
        <v>2016.2700000000186</v>
      </c>
    </row>
    <row r="18" spans="1:5" ht="53.25" customHeight="1">
      <c r="A18" s="78" t="s">
        <v>172</v>
      </c>
      <c r="B18" s="78" t="s">
        <v>173</v>
      </c>
      <c r="C18" s="45"/>
      <c r="D18" s="45">
        <v>354.51</v>
      </c>
      <c r="E18" s="45">
        <f t="shared" si="0"/>
        <v>354.51</v>
      </c>
    </row>
    <row r="19" spans="1:5" ht="15.75">
      <c r="A19" s="28" t="s">
        <v>129</v>
      </c>
      <c r="B19" s="35" t="s">
        <v>130</v>
      </c>
      <c r="C19" s="44">
        <v>613000</v>
      </c>
      <c r="D19" s="44">
        <v>601890.52</v>
      </c>
      <c r="E19" s="45">
        <f t="shared" si="0"/>
        <v>-11109.479999999981</v>
      </c>
    </row>
    <row r="20" spans="1:5" ht="15.75">
      <c r="A20" s="12" t="s">
        <v>131</v>
      </c>
      <c r="B20" s="72" t="s">
        <v>132</v>
      </c>
      <c r="C20" s="45">
        <v>613000</v>
      </c>
      <c r="D20" s="45">
        <v>601890.5</v>
      </c>
      <c r="E20" s="45">
        <f t="shared" si="0"/>
        <v>-11109.5</v>
      </c>
    </row>
    <row r="21" spans="1:5" ht="63">
      <c r="A21" s="12" t="s">
        <v>5</v>
      </c>
      <c r="B21" s="72" t="s">
        <v>4</v>
      </c>
      <c r="C21" s="45">
        <v>613000</v>
      </c>
      <c r="D21" s="45">
        <v>601890.5</v>
      </c>
      <c r="E21" s="45">
        <f t="shared" si="0"/>
        <v>-11109.5</v>
      </c>
    </row>
    <row r="22" spans="1:5" ht="15.75">
      <c r="A22" s="12" t="s">
        <v>7</v>
      </c>
      <c r="B22" s="72" t="s">
        <v>6</v>
      </c>
      <c r="C22" s="45">
        <f>C23+C24</f>
        <v>7247000</v>
      </c>
      <c r="D22" s="45">
        <f>D23+D24</f>
        <v>7294925.09</v>
      </c>
      <c r="E22" s="45">
        <f t="shared" si="0"/>
        <v>47925.08999999985</v>
      </c>
    </row>
    <row r="23" spans="1:5" ht="81.75" customHeight="1">
      <c r="A23" s="12" t="s">
        <v>65</v>
      </c>
      <c r="B23" s="72" t="s">
        <v>133</v>
      </c>
      <c r="C23" s="45">
        <v>3150000</v>
      </c>
      <c r="D23" s="45">
        <v>3198264.69</v>
      </c>
      <c r="E23" s="45">
        <f t="shared" si="0"/>
        <v>48264.689999999944</v>
      </c>
    </row>
    <row r="24" spans="1:5" ht="81" customHeight="1">
      <c r="A24" s="12" t="s">
        <v>66</v>
      </c>
      <c r="B24" s="72" t="s">
        <v>8</v>
      </c>
      <c r="C24" s="45">
        <v>4097000</v>
      </c>
      <c r="D24" s="45">
        <f>4096660.4</f>
        <v>4096660.4</v>
      </c>
      <c r="E24" s="45">
        <f t="shared" si="0"/>
        <v>-339.60000000009313</v>
      </c>
    </row>
    <row r="25" spans="1:5" ht="57.75" customHeight="1">
      <c r="A25" s="28" t="s">
        <v>134</v>
      </c>
      <c r="B25" s="35" t="s">
        <v>135</v>
      </c>
      <c r="C25" s="44">
        <f>C26</f>
        <v>0</v>
      </c>
      <c r="D25" s="44">
        <f>D26</f>
        <v>1.66</v>
      </c>
      <c r="E25" s="45">
        <f t="shared" si="0"/>
        <v>1.66</v>
      </c>
    </row>
    <row r="26" spans="1:5" ht="63.75" customHeight="1">
      <c r="A26" s="12" t="s">
        <v>218</v>
      </c>
      <c r="B26" s="72" t="s">
        <v>78</v>
      </c>
      <c r="C26" s="45">
        <v>0</v>
      </c>
      <c r="D26" s="45">
        <v>1.66</v>
      </c>
      <c r="E26" s="45">
        <f t="shared" si="0"/>
        <v>1.66</v>
      </c>
    </row>
    <row r="27" spans="1:5" ht="47.25">
      <c r="A27" s="28" t="s">
        <v>137</v>
      </c>
      <c r="B27" s="35" t="s">
        <v>138</v>
      </c>
      <c r="C27" s="44">
        <f>(C28+C32)</f>
        <v>1538500</v>
      </c>
      <c r="D27" s="44">
        <f>(D28+D32)</f>
        <v>1527544.2000000002</v>
      </c>
      <c r="E27" s="45">
        <f t="shared" si="0"/>
        <v>-10955.799999999814</v>
      </c>
    </row>
    <row r="28" spans="1:5" ht="50.25" customHeight="1">
      <c r="A28" s="12" t="s">
        <v>139</v>
      </c>
      <c r="B28" s="72" t="s">
        <v>140</v>
      </c>
      <c r="C28" s="45">
        <f>(C29+C30+C31)</f>
        <v>738500</v>
      </c>
      <c r="D28" s="45">
        <f>(D29+D30+D31)</f>
        <v>724588.5200000001</v>
      </c>
      <c r="E28" s="45">
        <f t="shared" si="0"/>
        <v>-13911.479999999865</v>
      </c>
    </row>
    <row r="29" spans="1:5" ht="131.25" customHeight="1">
      <c r="A29" s="79" t="s">
        <v>221</v>
      </c>
      <c r="B29" s="72" t="s">
        <v>222</v>
      </c>
      <c r="C29" s="45"/>
      <c r="D29" s="80">
        <v>37710.54</v>
      </c>
      <c r="E29" s="45">
        <f t="shared" si="0"/>
        <v>37710.54</v>
      </c>
    </row>
    <row r="30" spans="1:5" ht="75" customHeight="1">
      <c r="A30" s="79" t="s">
        <v>225</v>
      </c>
      <c r="B30" s="72" t="s">
        <v>223</v>
      </c>
      <c r="C30" s="45">
        <v>738500</v>
      </c>
      <c r="D30" s="80">
        <v>686862.31</v>
      </c>
      <c r="E30" s="45">
        <f t="shared" si="0"/>
        <v>-51637.689999999944</v>
      </c>
    </row>
    <row r="31" spans="1:5" ht="140.25" customHeight="1">
      <c r="A31" s="79" t="s">
        <v>174</v>
      </c>
      <c r="B31" s="72" t="s">
        <v>224</v>
      </c>
      <c r="C31" s="45"/>
      <c r="D31" s="80">
        <v>15.67</v>
      </c>
      <c r="E31" s="45">
        <f t="shared" si="0"/>
        <v>15.67</v>
      </c>
    </row>
    <row r="32" spans="1:5" ht="102.75" customHeight="1">
      <c r="A32" s="12" t="s">
        <v>176</v>
      </c>
      <c r="B32" s="72" t="s">
        <v>143</v>
      </c>
      <c r="C32" s="45">
        <f>C33</f>
        <v>800000</v>
      </c>
      <c r="D32" s="45">
        <f>D33</f>
        <v>802955.68</v>
      </c>
      <c r="E32" s="45">
        <f t="shared" si="0"/>
        <v>2955.680000000051</v>
      </c>
    </row>
    <row r="33" spans="1:5" ht="94.5">
      <c r="A33" s="12" t="s">
        <v>177</v>
      </c>
      <c r="B33" s="72" t="s">
        <v>9</v>
      </c>
      <c r="C33" s="45">
        <v>800000</v>
      </c>
      <c r="D33" s="45">
        <v>802955.68</v>
      </c>
      <c r="E33" s="45">
        <f t="shared" si="0"/>
        <v>2955.680000000051</v>
      </c>
    </row>
    <row r="34" spans="1:5" ht="31.5">
      <c r="A34" s="28" t="s">
        <v>141</v>
      </c>
      <c r="B34" s="35" t="s">
        <v>142</v>
      </c>
      <c r="C34" s="44">
        <f>C35</f>
        <v>2006500</v>
      </c>
      <c r="D34" s="44">
        <f>D35</f>
        <v>2164317.29</v>
      </c>
      <c r="E34" s="45">
        <f t="shared" si="0"/>
        <v>157817.29000000004</v>
      </c>
    </row>
    <row r="35" spans="1:5" ht="63">
      <c r="A35" s="12" t="s">
        <v>62</v>
      </c>
      <c r="B35" s="72" t="s">
        <v>226</v>
      </c>
      <c r="C35" s="45">
        <v>2006500</v>
      </c>
      <c r="D35" s="45">
        <v>2164317.29</v>
      </c>
      <c r="E35" s="45">
        <f t="shared" si="0"/>
        <v>157817.29000000004</v>
      </c>
    </row>
    <row r="36" spans="1:5" ht="52.5" customHeight="1">
      <c r="A36" s="12" t="s">
        <v>256</v>
      </c>
      <c r="B36" s="81" t="s">
        <v>261</v>
      </c>
      <c r="C36" s="80"/>
      <c r="D36" s="80">
        <v>29386.7</v>
      </c>
      <c r="E36" s="45">
        <f t="shared" si="0"/>
        <v>29386.7</v>
      </c>
    </row>
    <row r="37" spans="1:5" ht="34.5" customHeight="1">
      <c r="A37" s="12" t="s">
        <v>257</v>
      </c>
      <c r="B37" s="81" t="s">
        <v>263</v>
      </c>
      <c r="C37" s="80"/>
      <c r="D37" s="80">
        <v>-218401.2</v>
      </c>
      <c r="E37" s="45">
        <f t="shared" si="0"/>
        <v>-218401.2</v>
      </c>
    </row>
    <row r="38" spans="1:5" ht="31.5">
      <c r="A38" s="12" t="s">
        <v>258</v>
      </c>
      <c r="B38" s="81" t="s">
        <v>262</v>
      </c>
      <c r="C38" s="80"/>
      <c r="D38" s="80">
        <v>2625</v>
      </c>
      <c r="E38" s="45">
        <f t="shared" si="0"/>
        <v>2625</v>
      </c>
    </row>
    <row r="39" spans="1:5" ht="15.75">
      <c r="A39" s="28" t="s">
        <v>11</v>
      </c>
      <c r="B39" s="35" t="s">
        <v>10</v>
      </c>
      <c r="C39" s="44">
        <f>C40+C51+C52+C53</f>
        <v>5291144.44</v>
      </c>
      <c r="D39" s="44">
        <f>D40+D51+D52+D53</f>
        <v>5227248.4399999995</v>
      </c>
      <c r="E39" s="45">
        <f t="shared" si="0"/>
        <v>-63896.00000000093</v>
      </c>
    </row>
    <row r="40" spans="1:5" ht="39" customHeight="1">
      <c r="A40" s="28" t="s">
        <v>152</v>
      </c>
      <c r="B40" s="35" t="s">
        <v>145</v>
      </c>
      <c r="C40" s="44">
        <f>C41+C43+C45+C48</f>
        <v>5313000</v>
      </c>
      <c r="D40" s="44">
        <f>D41+D43+D45+D48</f>
        <v>5249104</v>
      </c>
      <c r="E40" s="45">
        <f t="shared" si="0"/>
        <v>-63896</v>
      </c>
    </row>
    <row r="41" spans="1:5" ht="34.5" customHeight="1">
      <c r="A41" s="79" t="s">
        <v>178</v>
      </c>
      <c r="B41" s="81" t="s">
        <v>179</v>
      </c>
      <c r="C41" s="45">
        <f>C42</f>
        <v>286400</v>
      </c>
      <c r="D41" s="45">
        <f>D42</f>
        <v>286400</v>
      </c>
      <c r="E41" s="45">
        <f t="shared" si="0"/>
        <v>0</v>
      </c>
    </row>
    <row r="42" spans="1:5" ht="29.25" customHeight="1">
      <c r="A42" s="79" t="s">
        <v>181</v>
      </c>
      <c r="B42" s="81" t="s">
        <v>180</v>
      </c>
      <c r="C42" s="45">
        <v>286400</v>
      </c>
      <c r="D42" s="45">
        <v>286400</v>
      </c>
      <c r="E42" s="45">
        <f t="shared" si="0"/>
        <v>0</v>
      </c>
    </row>
    <row r="43" spans="1:5" ht="51" customHeight="1">
      <c r="A43" s="12" t="s">
        <v>146</v>
      </c>
      <c r="B43" s="72" t="s">
        <v>147</v>
      </c>
      <c r="C43" s="45">
        <f>C44</f>
        <v>4646300</v>
      </c>
      <c r="D43" s="45">
        <f>D44</f>
        <v>4582404</v>
      </c>
      <c r="E43" s="45">
        <f t="shared" si="0"/>
        <v>-63896</v>
      </c>
    </row>
    <row r="44" spans="1:5" ht="22.5" customHeight="1">
      <c r="A44" s="12" t="s">
        <v>14</v>
      </c>
      <c r="B44" s="72" t="s">
        <v>15</v>
      </c>
      <c r="C44" s="45">
        <v>4646300</v>
      </c>
      <c r="D44" s="45">
        <v>4582404</v>
      </c>
      <c r="E44" s="45">
        <f t="shared" si="0"/>
        <v>-63896</v>
      </c>
    </row>
    <row r="45" spans="1:5" ht="33.75" customHeight="1">
      <c r="A45" s="12" t="s">
        <v>148</v>
      </c>
      <c r="B45" s="72" t="s">
        <v>149</v>
      </c>
      <c r="C45" s="45">
        <f>C46+C47</f>
        <v>380300</v>
      </c>
      <c r="D45" s="45">
        <f>D46+D47</f>
        <v>380300</v>
      </c>
      <c r="E45" s="45">
        <f t="shared" si="0"/>
        <v>0</v>
      </c>
    </row>
    <row r="46" spans="1:5" ht="67.5" customHeight="1">
      <c r="A46" s="82" t="s">
        <v>182</v>
      </c>
      <c r="B46" s="83" t="s">
        <v>183</v>
      </c>
      <c r="C46" s="45">
        <v>376300</v>
      </c>
      <c r="D46" s="45">
        <v>376300</v>
      </c>
      <c r="E46" s="45">
        <f t="shared" si="0"/>
        <v>0</v>
      </c>
    </row>
    <row r="47" spans="1:5" ht="47.25">
      <c r="A47" s="12" t="s">
        <v>13</v>
      </c>
      <c r="B47" s="72" t="s">
        <v>12</v>
      </c>
      <c r="C47" s="45">
        <v>4000</v>
      </c>
      <c r="D47" s="45">
        <v>4000</v>
      </c>
      <c r="E47" s="45">
        <f t="shared" si="0"/>
        <v>0</v>
      </c>
    </row>
    <row r="48" spans="1:5" ht="20.25" customHeight="1">
      <c r="A48" s="12" t="s">
        <v>43</v>
      </c>
      <c r="B48" s="72" t="s">
        <v>150</v>
      </c>
      <c r="C48" s="45">
        <f>C49+C50</f>
        <v>0</v>
      </c>
      <c r="D48" s="45">
        <f>D49+D50</f>
        <v>0</v>
      </c>
      <c r="E48" s="45">
        <f t="shared" si="0"/>
        <v>0</v>
      </c>
    </row>
    <row r="49" spans="1:5" ht="62.25" customHeight="1">
      <c r="A49" s="12" t="s">
        <v>77</v>
      </c>
      <c r="B49" s="72" t="s">
        <v>151</v>
      </c>
      <c r="C49" s="45"/>
      <c r="D49" s="45"/>
      <c r="E49" s="45">
        <f t="shared" si="0"/>
        <v>0</v>
      </c>
    </row>
    <row r="50" spans="1:5" ht="33.75" customHeight="1">
      <c r="A50" s="79" t="s">
        <v>228</v>
      </c>
      <c r="B50" s="83" t="s">
        <v>227</v>
      </c>
      <c r="C50" s="45"/>
      <c r="D50" s="45"/>
      <c r="E50" s="45">
        <f>D50-C50</f>
        <v>0</v>
      </c>
    </row>
    <row r="51" spans="1:5" ht="35.25" customHeight="1">
      <c r="A51" s="84" t="s">
        <v>184</v>
      </c>
      <c r="B51" s="81" t="s">
        <v>185</v>
      </c>
      <c r="C51" s="45"/>
      <c r="D51" s="45"/>
      <c r="E51" s="45">
        <f t="shared" si="0"/>
        <v>0</v>
      </c>
    </row>
    <row r="52" spans="1:5" ht="48" customHeight="1">
      <c r="A52" s="85" t="s">
        <v>267</v>
      </c>
      <c r="B52" s="81" t="s">
        <v>268</v>
      </c>
      <c r="C52" s="80"/>
      <c r="D52" s="80">
        <v>97351.77</v>
      </c>
      <c r="E52" s="45">
        <f t="shared" si="0"/>
        <v>97351.77</v>
      </c>
    </row>
    <row r="53" spans="1:5" ht="62.25" customHeight="1">
      <c r="A53" s="12" t="s">
        <v>265</v>
      </c>
      <c r="B53" s="81" t="s">
        <v>266</v>
      </c>
      <c r="C53" s="80">
        <v>-21855.56</v>
      </c>
      <c r="D53" s="80">
        <v>-119207.33</v>
      </c>
      <c r="E53" s="45">
        <f t="shared" si="0"/>
        <v>-97351.77</v>
      </c>
    </row>
    <row r="54" spans="1:5" ht="20.25" customHeight="1">
      <c r="A54" s="3"/>
      <c r="B54" s="86"/>
      <c r="C54" s="87"/>
      <c r="D54" s="87"/>
      <c r="E54" s="88"/>
    </row>
    <row r="55" spans="1:5" ht="15.75">
      <c r="A55" s="37" t="s">
        <v>186</v>
      </c>
      <c r="B55" s="6" t="s">
        <v>187</v>
      </c>
      <c r="C55" s="6"/>
      <c r="D55" s="6"/>
      <c r="E55" s="6" t="s">
        <v>313</v>
      </c>
    </row>
    <row r="56" spans="1:5" ht="15.75">
      <c r="A56" s="6"/>
      <c r="B56" s="6"/>
      <c r="C56" s="6"/>
      <c r="D56" s="6"/>
      <c r="E56" s="6"/>
    </row>
    <row r="57" spans="1:5" ht="15.75">
      <c r="A57" s="6"/>
      <c r="B57" s="6"/>
      <c r="C57" s="6"/>
      <c r="D57" s="6"/>
      <c r="E57" s="6"/>
    </row>
    <row r="58" spans="1:5" ht="15.75">
      <c r="A58" s="6"/>
      <c r="B58" s="6"/>
      <c r="C58" s="6"/>
      <c r="D58" s="6"/>
      <c r="E58" s="6"/>
    </row>
    <row r="59" spans="1:5" ht="15.75">
      <c r="A59" s="6"/>
      <c r="B59" s="6"/>
      <c r="C59" s="6"/>
      <c r="D59" s="6"/>
      <c r="E59" s="6"/>
    </row>
  </sheetData>
  <sheetProtection/>
  <mergeCells count="3">
    <mergeCell ref="B4:D4"/>
    <mergeCell ref="B2:D2"/>
    <mergeCell ref="A6:D6"/>
  </mergeCells>
  <printOptions/>
  <pageMargins left="0.33" right="0.16" top="0.62" bottom="0.21" header="0.17" footer="0.4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3">
      <selection activeCell="A14" sqref="A14:C14"/>
    </sheetView>
  </sheetViews>
  <sheetFormatPr defaultColWidth="9.00390625" defaultRowHeight="12.75"/>
  <cols>
    <col min="3" max="3" width="20.875" style="0" customWidth="1"/>
    <col min="7" max="7" width="6.375" style="0" customWidth="1"/>
    <col min="8" max="8" width="15.375" style="0" customWidth="1"/>
    <col min="9" max="9" width="15.125" style="0" customWidth="1"/>
    <col min="10" max="10" width="10.00390625" style="0" customWidth="1"/>
    <col min="12" max="12" width="14.125" style="0" customWidth="1"/>
  </cols>
  <sheetData>
    <row r="1" spans="1:10" ht="13.5" customHeight="1">
      <c r="A1" s="6"/>
      <c r="B1" s="6"/>
      <c r="C1" s="6"/>
      <c r="D1" s="6"/>
      <c r="E1" s="6"/>
      <c r="F1" s="141" t="s">
        <v>165</v>
      </c>
      <c r="G1" s="141"/>
      <c r="H1" s="141"/>
      <c r="I1" s="141"/>
      <c r="J1" s="141"/>
    </row>
    <row r="2" spans="1:10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12.5" customHeight="1">
      <c r="A3" s="6"/>
      <c r="B3" s="6"/>
      <c r="C3" s="6"/>
      <c r="D3" s="6"/>
      <c r="E3" s="6"/>
      <c r="F3" s="140" t="s">
        <v>318</v>
      </c>
      <c r="G3" s="140"/>
      <c r="H3" s="140"/>
      <c r="I3" s="140"/>
      <c r="J3" s="140"/>
    </row>
    <row r="4" spans="1:10" ht="15.7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37.5" customHeight="1">
      <c r="A5" s="157" t="s">
        <v>319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5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88.25" customHeight="1">
      <c r="A7" s="158" t="s">
        <v>79</v>
      </c>
      <c r="B7" s="158"/>
      <c r="C7" s="158"/>
      <c r="D7" s="69" t="s">
        <v>153</v>
      </c>
      <c r="E7" s="69" t="s">
        <v>80</v>
      </c>
      <c r="F7" s="69" t="s">
        <v>81</v>
      </c>
      <c r="G7" s="69" t="s">
        <v>82</v>
      </c>
      <c r="H7" s="69" t="s">
        <v>317</v>
      </c>
      <c r="I7" s="69" t="s">
        <v>255</v>
      </c>
      <c r="J7" s="69" t="s">
        <v>83</v>
      </c>
    </row>
    <row r="8" spans="1:10" ht="27" customHeight="1">
      <c r="A8" s="159" t="s">
        <v>85</v>
      </c>
      <c r="B8" s="159"/>
      <c r="C8" s="159"/>
      <c r="D8" s="70" t="s">
        <v>86</v>
      </c>
      <c r="E8" s="70" t="s">
        <v>87</v>
      </c>
      <c r="F8" s="70" t="s">
        <v>84</v>
      </c>
      <c r="G8" s="70" t="s">
        <v>155</v>
      </c>
      <c r="H8" s="70" t="s">
        <v>88</v>
      </c>
      <c r="I8" s="70" t="s">
        <v>89</v>
      </c>
      <c r="J8" s="70" t="s">
        <v>90</v>
      </c>
    </row>
    <row r="9" spans="1:13" ht="51.75" customHeight="1">
      <c r="A9" s="160" t="s">
        <v>299</v>
      </c>
      <c r="B9" s="160"/>
      <c r="C9" s="160"/>
      <c r="D9" s="70" t="s">
        <v>154</v>
      </c>
      <c r="E9" s="159"/>
      <c r="F9" s="161"/>
      <c r="G9" s="161"/>
      <c r="H9" s="74">
        <f>H10+H13+H17+H18+H20+H33+H36+H41+H44+H46+H48+H50+H52+H54+H56+H69+H74+H83+H85+H87+H90+H95+H97</f>
        <v>27515138.040000007</v>
      </c>
      <c r="I9" s="74">
        <f>I10+I13+I17+I18+I20+I33+I36+I41+I44+I46+I48+I50+I52+I54+I56+I69+I74+I83+I85+I87+I90+I95+I97</f>
        <v>25851102.089999996</v>
      </c>
      <c r="J9" s="74">
        <f>I9/H9*100</f>
        <v>93.95228929042287</v>
      </c>
      <c r="L9" s="43"/>
      <c r="M9" s="43"/>
    </row>
    <row r="10" spans="1:10" ht="114.75" customHeight="1">
      <c r="A10" s="146" t="s">
        <v>91</v>
      </c>
      <c r="B10" s="146"/>
      <c r="C10" s="146"/>
      <c r="D10" s="69" t="s">
        <v>154</v>
      </c>
      <c r="E10" s="69" t="s">
        <v>92</v>
      </c>
      <c r="F10" s="71"/>
      <c r="G10" s="71"/>
      <c r="H10" s="49">
        <f>H11</f>
        <v>769970</v>
      </c>
      <c r="I10" s="49">
        <f>I11</f>
        <v>768983.7000000001</v>
      </c>
      <c r="J10" s="49">
        <f>I10/H10*100</f>
        <v>99.87190410015975</v>
      </c>
    </row>
    <row r="11" spans="1:10" ht="27" customHeight="1">
      <c r="A11" s="146" t="s">
        <v>189</v>
      </c>
      <c r="B11" s="146"/>
      <c r="C11" s="146"/>
      <c r="D11" s="69" t="s">
        <v>154</v>
      </c>
      <c r="E11" s="69" t="s">
        <v>92</v>
      </c>
      <c r="F11" s="69" t="s">
        <v>93</v>
      </c>
      <c r="G11" s="71"/>
      <c r="H11" s="49">
        <f>H12</f>
        <v>769970</v>
      </c>
      <c r="I11" s="49">
        <f>I12</f>
        <v>768983.7000000001</v>
      </c>
      <c r="J11" s="49">
        <f aca="true" t="shared" si="0" ref="J11:J92">I11/H11*100</f>
        <v>99.87190410015975</v>
      </c>
    </row>
    <row r="12" spans="1:10" ht="39" customHeight="1">
      <c r="A12" s="146" t="s">
        <v>190</v>
      </c>
      <c r="B12" s="146"/>
      <c r="C12" s="146"/>
      <c r="D12" s="69" t="s">
        <v>154</v>
      </c>
      <c r="E12" s="69" t="s">
        <v>92</v>
      </c>
      <c r="F12" s="69" t="s">
        <v>93</v>
      </c>
      <c r="G12" s="69" t="s">
        <v>269</v>
      </c>
      <c r="H12" s="49">
        <f>602455.56+167514.44</f>
        <v>769970</v>
      </c>
      <c r="I12" s="49">
        <f>602455.56+166528.14</f>
        <v>768983.7000000001</v>
      </c>
      <c r="J12" s="49">
        <f t="shared" si="0"/>
        <v>99.87190410015975</v>
      </c>
    </row>
    <row r="13" spans="1:10" ht="135.75" customHeight="1">
      <c r="A13" s="146" t="s">
        <v>96</v>
      </c>
      <c r="B13" s="146"/>
      <c r="C13" s="146"/>
      <c r="D13" s="69" t="s">
        <v>154</v>
      </c>
      <c r="E13" s="69" t="s">
        <v>97</v>
      </c>
      <c r="F13" s="71"/>
      <c r="G13" s="71"/>
      <c r="H13" s="49">
        <f>H14+H16</f>
        <v>4000030.0000000005</v>
      </c>
      <c r="I13" s="49">
        <f>I14+I16</f>
        <v>3979801.16</v>
      </c>
      <c r="J13" s="49">
        <f t="shared" si="0"/>
        <v>99.49428279287903</v>
      </c>
    </row>
    <row r="14" spans="1:10" ht="28.5" customHeight="1">
      <c r="A14" s="146" t="s">
        <v>94</v>
      </c>
      <c r="B14" s="146"/>
      <c r="C14" s="146"/>
      <c r="D14" s="69" t="s">
        <v>154</v>
      </c>
      <c r="E14" s="69" t="s">
        <v>97</v>
      </c>
      <c r="F14" s="69" t="s">
        <v>95</v>
      </c>
      <c r="G14" s="71"/>
      <c r="H14" s="49">
        <f>H15</f>
        <v>4000030.0000000005</v>
      </c>
      <c r="I14" s="49">
        <f>I15</f>
        <v>3979801.16</v>
      </c>
      <c r="J14" s="49">
        <f t="shared" si="0"/>
        <v>99.49428279287903</v>
      </c>
    </row>
    <row r="15" spans="1:10" ht="56.25" customHeight="1">
      <c r="A15" s="146" t="s">
        <v>190</v>
      </c>
      <c r="B15" s="146"/>
      <c r="C15" s="146"/>
      <c r="D15" s="69" t="s">
        <v>154</v>
      </c>
      <c r="E15" s="69" t="s">
        <v>97</v>
      </c>
      <c r="F15" s="69" t="s">
        <v>95</v>
      </c>
      <c r="G15" s="69" t="s">
        <v>270</v>
      </c>
      <c r="H15" s="49">
        <f>2416530+5000+743600+61663.66+217868.37+182567.97+102800+270000</f>
        <v>4000030.0000000005</v>
      </c>
      <c r="I15" s="49">
        <v>3979801.16</v>
      </c>
      <c r="J15" s="49">
        <f t="shared" si="0"/>
        <v>99.49428279287903</v>
      </c>
    </row>
    <row r="16" spans="1:10" ht="69.75" customHeight="1">
      <c r="A16" s="143" t="s">
        <v>98</v>
      </c>
      <c r="B16" s="144"/>
      <c r="C16" s="145"/>
      <c r="D16" s="69" t="s">
        <v>154</v>
      </c>
      <c r="E16" s="69" t="s">
        <v>97</v>
      </c>
      <c r="F16" s="69" t="s">
        <v>99</v>
      </c>
      <c r="G16" s="69"/>
      <c r="H16" s="49"/>
      <c r="I16" s="49"/>
      <c r="J16" s="49" t="e">
        <f t="shared" si="0"/>
        <v>#DIV/0!</v>
      </c>
    </row>
    <row r="17" spans="1:10" ht="33" customHeight="1">
      <c r="A17" s="146" t="s">
        <v>190</v>
      </c>
      <c r="B17" s="146"/>
      <c r="C17" s="146"/>
      <c r="D17" s="69" t="s">
        <v>154</v>
      </c>
      <c r="E17" s="69" t="s">
        <v>97</v>
      </c>
      <c r="F17" s="69" t="s">
        <v>99</v>
      </c>
      <c r="G17" s="69" t="s">
        <v>271</v>
      </c>
      <c r="H17" s="49">
        <v>4000</v>
      </c>
      <c r="I17" s="49">
        <v>4000</v>
      </c>
      <c r="J17" s="49">
        <f t="shared" si="0"/>
        <v>100</v>
      </c>
    </row>
    <row r="18" spans="1:10" ht="24" customHeight="1">
      <c r="A18" s="147" t="s">
        <v>323</v>
      </c>
      <c r="B18" s="148"/>
      <c r="C18" s="149"/>
      <c r="D18" s="69" t="s">
        <v>154</v>
      </c>
      <c r="E18" s="69" t="s">
        <v>276</v>
      </c>
      <c r="F18" s="69" t="s">
        <v>277</v>
      </c>
      <c r="G18" s="69" t="s">
        <v>272</v>
      </c>
      <c r="H18" s="49">
        <v>155600</v>
      </c>
      <c r="I18" s="49">
        <v>155600</v>
      </c>
      <c r="J18" s="49">
        <f t="shared" si="0"/>
        <v>100</v>
      </c>
    </row>
    <row r="19" spans="1:10" ht="31.5" customHeight="1">
      <c r="A19" s="146" t="s">
        <v>45</v>
      </c>
      <c r="B19" s="146"/>
      <c r="C19" s="146"/>
      <c r="D19" s="69" t="s">
        <v>154</v>
      </c>
      <c r="E19" s="69" t="s">
        <v>276</v>
      </c>
      <c r="F19" s="69" t="s">
        <v>277</v>
      </c>
      <c r="G19" s="69" t="s">
        <v>272</v>
      </c>
      <c r="H19" s="49">
        <v>155600</v>
      </c>
      <c r="I19" s="49">
        <v>155600</v>
      </c>
      <c r="J19" s="49">
        <f t="shared" si="0"/>
        <v>100</v>
      </c>
    </row>
    <row r="20" spans="1:10" ht="53.25" customHeight="1">
      <c r="A20" s="146" t="s">
        <v>100</v>
      </c>
      <c r="B20" s="146"/>
      <c r="C20" s="146"/>
      <c r="D20" s="69" t="s">
        <v>154</v>
      </c>
      <c r="E20" s="69" t="s">
        <v>156</v>
      </c>
      <c r="F20" s="71"/>
      <c r="G20" s="71"/>
      <c r="H20" s="49">
        <f>H29+H25+H27+H31+H21+H23</f>
        <v>6793352.3</v>
      </c>
      <c r="I20" s="49">
        <f>I29+I25+I27+I31+I21+I23</f>
        <v>6691629.989999999</v>
      </c>
      <c r="J20" s="49">
        <f t="shared" si="0"/>
        <v>98.50261983321548</v>
      </c>
    </row>
    <row r="21" spans="1:10" ht="24" customHeight="1">
      <c r="A21" s="147" t="s">
        <v>324</v>
      </c>
      <c r="B21" s="148"/>
      <c r="C21" s="149"/>
      <c r="D21" s="69" t="s">
        <v>154</v>
      </c>
      <c r="E21" s="69" t="s">
        <v>156</v>
      </c>
      <c r="F21" s="69" t="s">
        <v>283</v>
      </c>
      <c r="G21" s="71"/>
      <c r="H21" s="49">
        <f>H22</f>
        <v>1184350</v>
      </c>
      <c r="I21" s="49">
        <f>I22</f>
        <v>1139555.41</v>
      </c>
      <c r="J21" s="49">
        <f t="shared" si="0"/>
        <v>96.21779119348164</v>
      </c>
    </row>
    <row r="22" spans="1:10" ht="24" customHeight="1">
      <c r="A22" s="146" t="s">
        <v>68</v>
      </c>
      <c r="B22" s="146"/>
      <c r="C22" s="146"/>
      <c r="D22" s="69" t="s">
        <v>154</v>
      </c>
      <c r="E22" s="69" t="s">
        <v>156</v>
      </c>
      <c r="F22" s="69" t="s">
        <v>283</v>
      </c>
      <c r="G22" s="71">
        <v>240</v>
      </c>
      <c r="H22" s="49">
        <v>1184350</v>
      </c>
      <c r="I22" s="49">
        <v>1139555.41</v>
      </c>
      <c r="J22" s="49">
        <f t="shared" si="0"/>
        <v>96.21779119348164</v>
      </c>
    </row>
    <row r="23" spans="1:10" ht="24" customHeight="1">
      <c r="A23" s="147" t="s">
        <v>325</v>
      </c>
      <c r="B23" s="148"/>
      <c r="C23" s="149"/>
      <c r="D23" s="69" t="s">
        <v>154</v>
      </c>
      <c r="E23" s="69" t="s">
        <v>156</v>
      </c>
      <c r="F23" s="69" t="s">
        <v>284</v>
      </c>
      <c r="G23" s="71"/>
      <c r="H23" s="49">
        <f>H24</f>
        <v>4813738</v>
      </c>
      <c r="I23" s="49">
        <f>I24</f>
        <v>4764473.56</v>
      </c>
      <c r="J23" s="49">
        <f t="shared" si="0"/>
        <v>98.97658659445112</v>
      </c>
    </row>
    <row r="24" spans="1:10" ht="24" customHeight="1">
      <c r="A24" s="146" t="s">
        <v>68</v>
      </c>
      <c r="B24" s="146"/>
      <c r="C24" s="146"/>
      <c r="D24" s="69" t="s">
        <v>154</v>
      </c>
      <c r="E24" s="69" t="s">
        <v>156</v>
      </c>
      <c r="F24" s="69" t="s">
        <v>284</v>
      </c>
      <c r="G24" s="71">
        <v>240</v>
      </c>
      <c r="H24" s="49">
        <v>4813738</v>
      </c>
      <c r="I24" s="49">
        <v>4764473.56</v>
      </c>
      <c r="J24" s="49">
        <f t="shared" si="0"/>
        <v>98.97658659445112</v>
      </c>
    </row>
    <row r="25" spans="1:10" ht="63" customHeight="1">
      <c r="A25" s="143" t="s">
        <v>326</v>
      </c>
      <c r="B25" s="144"/>
      <c r="C25" s="145"/>
      <c r="D25" s="69" t="s">
        <v>154</v>
      </c>
      <c r="E25" s="69" t="s">
        <v>156</v>
      </c>
      <c r="F25" s="71">
        <v>1020102</v>
      </c>
      <c r="G25" s="71"/>
      <c r="H25" s="49">
        <f>H26</f>
        <v>538207.2</v>
      </c>
      <c r="I25" s="49">
        <f>I26</f>
        <v>531491.32</v>
      </c>
      <c r="J25" s="49">
        <f t="shared" si="0"/>
        <v>98.7521757419819</v>
      </c>
    </row>
    <row r="26" spans="1:10" ht="24" customHeight="1">
      <c r="A26" s="146" t="s">
        <v>68</v>
      </c>
      <c r="B26" s="146"/>
      <c r="C26" s="146"/>
      <c r="D26" s="69" t="s">
        <v>154</v>
      </c>
      <c r="E26" s="69" t="s">
        <v>156</v>
      </c>
      <c r="F26" s="71">
        <v>1020102</v>
      </c>
      <c r="G26" s="71">
        <v>240</v>
      </c>
      <c r="H26" s="49">
        <v>538207.2</v>
      </c>
      <c r="I26" s="49">
        <v>531491.32</v>
      </c>
      <c r="J26" s="49">
        <f t="shared" si="0"/>
        <v>98.7521757419819</v>
      </c>
    </row>
    <row r="27" spans="1:10" ht="49.5" customHeight="1">
      <c r="A27" s="143" t="s">
        <v>327</v>
      </c>
      <c r="B27" s="144"/>
      <c r="C27" s="145"/>
      <c r="D27" s="69" t="s">
        <v>154</v>
      </c>
      <c r="E27" s="69" t="s">
        <v>156</v>
      </c>
      <c r="F27" s="71">
        <v>5205000</v>
      </c>
      <c r="G27" s="71"/>
      <c r="H27" s="49">
        <f>H28</f>
        <v>150930.4</v>
      </c>
      <c r="I27" s="49">
        <f>I28</f>
        <v>149983</v>
      </c>
      <c r="J27" s="49">
        <f t="shared" si="0"/>
        <v>99.37229345446643</v>
      </c>
    </row>
    <row r="28" spans="1:10" ht="24" customHeight="1">
      <c r="A28" s="146" t="s">
        <v>68</v>
      </c>
      <c r="B28" s="146"/>
      <c r="C28" s="146"/>
      <c r="D28" s="69" t="s">
        <v>154</v>
      </c>
      <c r="E28" s="69" t="s">
        <v>156</v>
      </c>
      <c r="F28" s="71">
        <v>5205000</v>
      </c>
      <c r="G28" s="71">
        <v>240</v>
      </c>
      <c r="H28" s="49">
        <v>150930.4</v>
      </c>
      <c r="I28" s="49">
        <v>149983</v>
      </c>
      <c r="J28" s="49">
        <f t="shared" si="0"/>
        <v>99.37229345446643</v>
      </c>
    </row>
    <row r="29" spans="1:10" ht="79.5" customHeight="1">
      <c r="A29" s="146" t="s">
        <v>316</v>
      </c>
      <c r="B29" s="146"/>
      <c r="C29" s="146"/>
      <c r="D29" s="69" t="s">
        <v>154</v>
      </c>
      <c r="E29" s="69" t="s">
        <v>156</v>
      </c>
      <c r="F29" s="69" t="s">
        <v>101</v>
      </c>
      <c r="G29" s="71"/>
      <c r="H29" s="49">
        <f>H30</f>
        <v>60626.7</v>
      </c>
      <c r="I29" s="49">
        <f>I30</f>
        <v>60626.7</v>
      </c>
      <c r="J29" s="49">
        <f t="shared" si="0"/>
        <v>100</v>
      </c>
    </row>
    <row r="30" spans="1:10" ht="72" customHeight="1">
      <c r="A30" s="146" t="s">
        <v>321</v>
      </c>
      <c r="B30" s="146"/>
      <c r="C30" s="146"/>
      <c r="D30" s="69" t="s">
        <v>154</v>
      </c>
      <c r="E30" s="69" t="s">
        <v>156</v>
      </c>
      <c r="F30" s="69" t="s">
        <v>101</v>
      </c>
      <c r="G30" s="69" t="s">
        <v>271</v>
      </c>
      <c r="H30" s="49">
        <v>60626.7</v>
      </c>
      <c r="I30" s="49">
        <v>60626.7</v>
      </c>
      <c r="J30" s="49">
        <f t="shared" si="0"/>
        <v>100</v>
      </c>
    </row>
    <row r="31" spans="1:10" ht="91.5" customHeight="1">
      <c r="A31" s="143" t="s">
        <v>322</v>
      </c>
      <c r="B31" s="144"/>
      <c r="C31" s="145"/>
      <c r="D31" s="69" t="s">
        <v>154</v>
      </c>
      <c r="E31" s="69" t="s">
        <v>156</v>
      </c>
      <c r="F31" s="69" t="s">
        <v>278</v>
      </c>
      <c r="G31" s="69" t="s">
        <v>271</v>
      </c>
      <c r="H31" s="49">
        <v>45500</v>
      </c>
      <c r="I31" s="49">
        <v>45500</v>
      </c>
      <c r="J31" s="49">
        <f t="shared" si="0"/>
        <v>100</v>
      </c>
    </row>
    <row r="32" spans="1:10" ht="24.75" customHeight="1">
      <c r="A32" s="146" t="s">
        <v>68</v>
      </c>
      <c r="B32" s="146"/>
      <c r="C32" s="146"/>
      <c r="D32" s="69" t="s">
        <v>154</v>
      </c>
      <c r="E32" s="69" t="s">
        <v>156</v>
      </c>
      <c r="F32" s="69" t="s">
        <v>278</v>
      </c>
      <c r="G32" s="69" t="s">
        <v>271</v>
      </c>
      <c r="H32" s="49">
        <v>45500</v>
      </c>
      <c r="I32" s="49">
        <v>45500</v>
      </c>
      <c r="J32" s="49">
        <f t="shared" si="0"/>
        <v>100</v>
      </c>
    </row>
    <row r="33" spans="1:10" ht="36.75" customHeight="1">
      <c r="A33" s="155" t="s">
        <v>195</v>
      </c>
      <c r="B33" s="155"/>
      <c r="C33" s="155"/>
      <c r="D33" s="69" t="s">
        <v>154</v>
      </c>
      <c r="E33" s="69" t="s">
        <v>196</v>
      </c>
      <c r="F33" s="69"/>
      <c r="G33" s="69"/>
      <c r="H33" s="49">
        <f>H34</f>
        <v>376300</v>
      </c>
      <c r="I33" s="49">
        <f>I34</f>
        <v>376300</v>
      </c>
      <c r="J33" s="49">
        <f t="shared" si="0"/>
        <v>100</v>
      </c>
    </row>
    <row r="34" spans="1:10" ht="69.75" customHeight="1">
      <c r="A34" s="155" t="s">
        <v>197</v>
      </c>
      <c r="B34" s="155"/>
      <c r="C34" s="155"/>
      <c r="D34" s="69" t="s">
        <v>154</v>
      </c>
      <c r="E34" s="69" t="s">
        <v>196</v>
      </c>
      <c r="F34" s="69" t="s">
        <v>198</v>
      </c>
      <c r="G34" s="69"/>
      <c r="H34" s="49">
        <f>H35</f>
        <v>376300</v>
      </c>
      <c r="I34" s="49">
        <f>I35</f>
        <v>376300</v>
      </c>
      <c r="J34" s="49">
        <f t="shared" si="0"/>
        <v>100</v>
      </c>
    </row>
    <row r="35" spans="1:10" ht="42.75" customHeight="1">
      <c r="A35" s="146" t="s">
        <v>190</v>
      </c>
      <c r="B35" s="146"/>
      <c r="C35" s="146"/>
      <c r="D35" s="69" t="s">
        <v>154</v>
      </c>
      <c r="E35" s="69" t="s">
        <v>196</v>
      </c>
      <c r="F35" s="69" t="s">
        <v>198</v>
      </c>
      <c r="G35" s="69" t="s">
        <v>269</v>
      </c>
      <c r="H35" s="49">
        <v>376300</v>
      </c>
      <c r="I35" s="49">
        <v>376300</v>
      </c>
      <c r="J35" s="49">
        <f t="shared" si="0"/>
        <v>100</v>
      </c>
    </row>
    <row r="36" spans="1:10" ht="87.75" customHeight="1">
      <c r="A36" s="146" t="s">
        <v>102</v>
      </c>
      <c r="B36" s="146"/>
      <c r="C36" s="146"/>
      <c r="D36" s="69" t="s">
        <v>154</v>
      </c>
      <c r="E36" s="69" t="s">
        <v>103</v>
      </c>
      <c r="F36" s="71"/>
      <c r="G36" s="71"/>
      <c r="H36" s="49">
        <f>H39+H38</f>
        <v>717231.8200000001</v>
      </c>
      <c r="I36" s="49">
        <f>I39+I38</f>
        <v>698091.8200000001</v>
      </c>
      <c r="J36" s="49">
        <f t="shared" si="0"/>
        <v>97.33140674098927</v>
      </c>
    </row>
    <row r="37" spans="1:10" ht="39" customHeight="1">
      <c r="A37" s="146" t="s">
        <v>158</v>
      </c>
      <c r="B37" s="146"/>
      <c r="C37" s="146"/>
      <c r="D37" s="69" t="s">
        <v>154</v>
      </c>
      <c r="E37" s="69" t="s">
        <v>103</v>
      </c>
      <c r="F37" s="69" t="s">
        <v>157</v>
      </c>
      <c r="G37" s="71"/>
      <c r="H37" s="49">
        <f>H38</f>
        <v>337100</v>
      </c>
      <c r="I37" s="49">
        <f>I38</f>
        <v>337100</v>
      </c>
      <c r="J37" s="49">
        <f t="shared" si="0"/>
        <v>100</v>
      </c>
    </row>
    <row r="38" spans="1:10" ht="22.5" customHeight="1">
      <c r="A38" s="146" t="s">
        <v>45</v>
      </c>
      <c r="B38" s="146"/>
      <c r="C38" s="146"/>
      <c r="D38" s="69" t="s">
        <v>154</v>
      </c>
      <c r="E38" s="69" t="s">
        <v>103</v>
      </c>
      <c r="F38" s="69" t="s">
        <v>157</v>
      </c>
      <c r="G38" s="69" t="s">
        <v>272</v>
      </c>
      <c r="H38" s="49">
        <v>337100</v>
      </c>
      <c r="I38" s="49">
        <v>337100</v>
      </c>
      <c r="J38" s="49">
        <f t="shared" si="0"/>
        <v>100</v>
      </c>
    </row>
    <row r="39" spans="1:10" ht="78" customHeight="1">
      <c r="A39" s="147" t="s">
        <v>328</v>
      </c>
      <c r="B39" s="148"/>
      <c r="C39" s="149"/>
      <c r="D39" s="69" t="s">
        <v>154</v>
      </c>
      <c r="E39" s="69" t="s">
        <v>103</v>
      </c>
      <c r="F39" s="69" t="s">
        <v>279</v>
      </c>
      <c r="G39" s="69"/>
      <c r="H39" s="49">
        <f>H40</f>
        <v>380131.82</v>
      </c>
      <c r="I39" s="49">
        <f>I40</f>
        <v>360991.82</v>
      </c>
      <c r="J39" s="49">
        <f t="shared" si="0"/>
        <v>94.96490454285042</v>
      </c>
    </row>
    <row r="40" spans="1:10" ht="22.5" customHeight="1">
      <c r="A40" s="151" t="s">
        <v>68</v>
      </c>
      <c r="B40" s="151"/>
      <c r="C40" s="151"/>
      <c r="D40" s="69" t="s">
        <v>154</v>
      </c>
      <c r="E40" s="69" t="s">
        <v>103</v>
      </c>
      <c r="F40" s="69" t="s">
        <v>279</v>
      </c>
      <c r="G40" s="69" t="s">
        <v>271</v>
      </c>
      <c r="H40" s="49">
        <v>380131.82</v>
      </c>
      <c r="I40" s="49">
        <v>360991.82</v>
      </c>
      <c r="J40" s="49">
        <f t="shared" si="0"/>
        <v>94.96490454285042</v>
      </c>
    </row>
    <row r="41" spans="1:10" ht="71.25" customHeight="1">
      <c r="A41" s="152" t="s">
        <v>273</v>
      </c>
      <c r="B41" s="153"/>
      <c r="C41" s="154"/>
      <c r="D41" s="69" t="s">
        <v>154</v>
      </c>
      <c r="E41" s="69" t="s">
        <v>231</v>
      </c>
      <c r="F41" s="69" t="s">
        <v>296</v>
      </c>
      <c r="G41" s="69"/>
      <c r="H41" s="49">
        <f>H42+H43</f>
        <v>3764000</v>
      </c>
      <c r="I41" s="49">
        <f>I42+I43</f>
        <v>3700104</v>
      </c>
      <c r="J41" s="49">
        <f t="shared" si="0"/>
        <v>98.30244420828905</v>
      </c>
    </row>
    <row r="42" spans="1:10" ht="22.5" customHeight="1">
      <c r="A42" s="151" t="s">
        <v>68</v>
      </c>
      <c r="B42" s="151"/>
      <c r="C42" s="151"/>
      <c r="D42" s="69" t="s">
        <v>154</v>
      </c>
      <c r="E42" s="69" t="s">
        <v>231</v>
      </c>
      <c r="F42" s="69" t="s">
        <v>233</v>
      </c>
      <c r="G42" s="69" t="s">
        <v>271</v>
      </c>
      <c r="H42" s="49">
        <v>2878000</v>
      </c>
      <c r="I42" s="49">
        <v>2877273</v>
      </c>
      <c r="J42" s="49">
        <f t="shared" si="0"/>
        <v>99.97473940236276</v>
      </c>
    </row>
    <row r="43" spans="1:10" ht="26.25" customHeight="1">
      <c r="A43" s="151" t="s">
        <v>68</v>
      </c>
      <c r="B43" s="151"/>
      <c r="C43" s="151"/>
      <c r="D43" s="69" t="s">
        <v>154</v>
      </c>
      <c r="E43" s="69" t="s">
        <v>231</v>
      </c>
      <c r="F43" s="69" t="s">
        <v>274</v>
      </c>
      <c r="G43" s="69" t="s">
        <v>271</v>
      </c>
      <c r="H43" s="49">
        <v>886000</v>
      </c>
      <c r="I43" s="49">
        <v>822831</v>
      </c>
      <c r="J43" s="49">
        <f t="shared" si="0"/>
        <v>92.87031602708804</v>
      </c>
    </row>
    <row r="44" spans="1:10" ht="102" customHeight="1">
      <c r="A44" s="152" t="s">
        <v>315</v>
      </c>
      <c r="B44" s="153"/>
      <c r="C44" s="154"/>
      <c r="D44" s="69" t="s">
        <v>154</v>
      </c>
      <c r="E44" s="69" t="s">
        <v>231</v>
      </c>
      <c r="F44" s="69" t="s">
        <v>275</v>
      </c>
      <c r="G44" s="69"/>
      <c r="H44" s="49">
        <f>H45</f>
        <v>1238994</v>
      </c>
      <c r="I44" s="49">
        <f>I45</f>
        <v>987630.35</v>
      </c>
      <c r="J44" s="49">
        <f t="shared" si="0"/>
        <v>79.71227867124458</v>
      </c>
    </row>
    <row r="45" spans="1:10" ht="21" customHeight="1">
      <c r="A45" s="146" t="s">
        <v>68</v>
      </c>
      <c r="B45" s="146"/>
      <c r="C45" s="146"/>
      <c r="D45" s="69" t="s">
        <v>154</v>
      </c>
      <c r="E45" s="69" t="s">
        <v>231</v>
      </c>
      <c r="F45" s="69" t="s">
        <v>275</v>
      </c>
      <c r="G45" s="69" t="s">
        <v>271</v>
      </c>
      <c r="H45" s="49">
        <v>1238994</v>
      </c>
      <c r="I45" s="49">
        <v>987630.35</v>
      </c>
      <c r="J45" s="49">
        <f t="shared" si="0"/>
        <v>79.71227867124458</v>
      </c>
    </row>
    <row r="46" spans="1:10" ht="36" customHeight="1">
      <c r="A46" s="143" t="s">
        <v>329</v>
      </c>
      <c r="B46" s="144"/>
      <c r="C46" s="145"/>
      <c r="D46" s="69" t="s">
        <v>154</v>
      </c>
      <c r="E46" s="69" t="s">
        <v>104</v>
      </c>
      <c r="F46" s="71">
        <v>3400300</v>
      </c>
      <c r="G46" s="71"/>
      <c r="H46" s="49">
        <f>H47</f>
        <v>826296.44</v>
      </c>
      <c r="I46" s="49">
        <f>I47</f>
        <v>448177.27</v>
      </c>
      <c r="J46" s="49">
        <f t="shared" si="0"/>
        <v>54.23928366434691</v>
      </c>
    </row>
    <row r="47" spans="1:10" ht="21.75" customHeight="1">
      <c r="A47" s="146" t="s">
        <v>68</v>
      </c>
      <c r="B47" s="146"/>
      <c r="C47" s="146"/>
      <c r="D47" s="69" t="s">
        <v>154</v>
      </c>
      <c r="E47" s="69" t="s">
        <v>104</v>
      </c>
      <c r="F47" s="71">
        <v>3400300</v>
      </c>
      <c r="G47" s="71">
        <v>240</v>
      </c>
      <c r="H47" s="49">
        <v>826296.44</v>
      </c>
      <c r="I47" s="49">
        <v>448177.27</v>
      </c>
      <c r="J47" s="49">
        <f t="shared" si="0"/>
        <v>54.23928366434691</v>
      </c>
    </row>
    <row r="48" spans="1:10" ht="61.5" customHeight="1">
      <c r="A48" s="143" t="s">
        <v>330</v>
      </c>
      <c r="B48" s="144"/>
      <c r="C48" s="145"/>
      <c r="D48" s="69" t="s">
        <v>154</v>
      </c>
      <c r="E48" s="69" t="s">
        <v>104</v>
      </c>
      <c r="F48" s="71">
        <v>7950222</v>
      </c>
      <c r="G48" s="71"/>
      <c r="H48" s="49">
        <f>H49</f>
        <v>11000</v>
      </c>
      <c r="I48" s="49">
        <f>I49</f>
        <v>11000</v>
      </c>
      <c r="J48" s="49">
        <f t="shared" si="0"/>
        <v>100</v>
      </c>
    </row>
    <row r="49" spans="1:10" ht="18" customHeight="1">
      <c r="A49" s="146" t="s">
        <v>68</v>
      </c>
      <c r="B49" s="146"/>
      <c r="C49" s="146"/>
      <c r="D49" s="69" t="s">
        <v>154</v>
      </c>
      <c r="E49" s="69" t="s">
        <v>104</v>
      </c>
      <c r="F49" s="71">
        <v>7950222</v>
      </c>
      <c r="G49" s="71">
        <v>240</v>
      </c>
      <c r="H49" s="49">
        <v>11000</v>
      </c>
      <c r="I49" s="49">
        <v>11000</v>
      </c>
      <c r="J49" s="49">
        <f t="shared" si="0"/>
        <v>100</v>
      </c>
    </row>
    <row r="50" spans="1:10" ht="54.75" customHeight="1">
      <c r="A50" s="146" t="s">
        <v>331</v>
      </c>
      <c r="B50" s="146"/>
      <c r="C50" s="146"/>
      <c r="D50" s="69" t="s">
        <v>154</v>
      </c>
      <c r="E50" s="69" t="s">
        <v>105</v>
      </c>
      <c r="F50" s="71">
        <v>7950205</v>
      </c>
      <c r="G50" s="71"/>
      <c r="H50" s="49">
        <f>H51</f>
        <v>25140</v>
      </c>
      <c r="I50" s="49">
        <f>I51</f>
        <v>25140</v>
      </c>
      <c r="J50" s="49">
        <f t="shared" si="0"/>
        <v>100</v>
      </c>
    </row>
    <row r="51" spans="1:10" ht="18.75" customHeight="1">
      <c r="A51" s="146" t="s">
        <v>68</v>
      </c>
      <c r="B51" s="146"/>
      <c r="C51" s="146"/>
      <c r="D51" s="69" t="s">
        <v>154</v>
      </c>
      <c r="E51" s="69" t="s">
        <v>105</v>
      </c>
      <c r="F51" s="71">
        <v>7950205</v>
      </c>
      <c r="G51" s="71">
        <v>240</v>
      </c>
      <c r="H51" s="49">
        <v>25140</v>
      </c>
      <c r="I51" s="49">
        <v>25140</v>
      </c>
      <c r="J51" s="49">
        <f t="shared" si="0"/>
        <v>100</v>
      </c>
    </row>
    <row r="52" spans="1:10" ht="84.75" customHeight="1">
      <c r="A52" s="143" t="s">
        <v>332</v>
      </c>
      <c r="B52" s="144"/>
      <c r="C52" s="145"/>
      <c r="D52" s="69" t="s">
        <v>154</v>
      </c>
      <c r="E52" s="69" t="s">
        <v>105</v>
      </c>
      <c r="F52" s="71">
        <v>7950208</v>
      </c>
      <c r="G52" s="71"/>
      <c r="H52" s="49">
        <f>H53</f>
        <v>564559.77</v>
      </c>
      <c r="I52" s="49">
        <f>I53</f>
        <v>561198.56</v>
      </c>
      <c r="J52" s="49">
        <f>I52/H52*100</f>
        <v>99.40463168319627</v>
      </c>
    </row>
    <row r="53" spans="1:10" ht="18.75" customHeight="1">
      <c r="A53" s="146" t="s">
        <v>68</v>
      </c>
      <c r="B53" s="146"/>
      <c r="C53" s="146"/>
      <c r="D53" s="69" t="s">
        <v>154</v>
      </c>
      <c r="E53" s="69" t="s">
        <v>105</v>
      </c>
      <c r="F53" s="71">
        <v>7950208</v>
      </c>
      <c r="G53" s="71">
        <v>240</v>
      </c>
      <c r="H53" s="49">
        <v>564559.77</v>
      </c>
      <c r="I53" s="49">
        <v>561198.56</v>
      </c>
      <c r="J53" s="49">
        <f>I53/H53*100</f>
        <v>99.40463168319627</v>
      </c>
    </row>
    <row r="54" spans="1:10" ht="91.5" customHeight="1">
      <c r="A54" s="143" t="s">
        <v>333</v>
      </c>
      <c r="B54" s="144"/>
      <c r="C54" s="145"/>
      <c r="D54" s="69" t="s">
        <v>154</v>
      </c>
      <c r="E54" s="69" t="s">
        <v>105</v>
      </c>
      <c r="F54" s="71">
        <v>795239</v>
      </c>
      <c r="G54" s="71"/>
      <c r="H54" s="49">
        <f>H55</f>
        <v>172621.1</v>
      </c>
      <c r="I54" s="49">
        <f>I55</f>
        <v>172536.6</v>
      </c>
      <c r="J54" s="49">
        <f>I54/H54*100</f>
        <v>99.95104885787427</v>
      </c>
    </row>
    <row r="55" spans="1:10" ht="18.75" customHeight="1">
      <c r="A55" s="146" t="s">
        <v>68</v>
      </c>
      <c r="B55" s="146"/>
      <c r="C55" s="146"/>
      <c r="D55" s="69" t="s">
        <v>154</v>
      </c>
      <c r="E55" s="69" t="s">
        <v>105</v>
      </c>
      <c r="F55" s="71">
        <v>795239</v>
      </c>
      <c r="G55" s="71">
        <v>240</v>
      </c>
      <c r="H55" s="49">
        <f>15927.6+111234.5+33299+12160</f>
        <v>172621.1</v>
      </c>
      <c r="I55" s="49">
        <v>172536.6</v>
      </c>
      <c r="J55" s="49">
        <f>I55/H55*100</f>
        <v>99.95104885787427</v>
      </c>
    </row>
    <row r="56" spans="1:10" ht="15.75">
      <c r="A56" s="146" t="s">
        <v>106</v>
      </c>
      <c r="B56" s="146"/>
      <c r="C56" s="146"/>
      <c r="D56" s="69" t="s">
        <v>154</v>
      </c>
      <c r="E56" s="69" t="s">
        <v>107</v>
      </c>
      <c r="F56" s="71"/>
      <c r="G56" s="71"/>
      <c r="H56" s="75">
        <f>H57+H59+H61+H63+H65+H67</f>
        <v>1964802.44</v>
      </c>
      <c r="I56" s="75">
        <f>I57+I59+I61+I63+I65+I67</f>
        <v>1539764.88</v>
      </c>
      <c r="J56" s="49">
        <f t="shared" si="0"/>
        <v>78.36741489388622</v>
      </c>
    </row>
    <row r="57" spans="1:10" ht="15.75">
      <c r="A57" s="146" t="s">
        <v>108</v>
      </c>
      <c r="B57" s="146"/>
      <c r="C57" s="146"/>
      <c r="D57" s="69" t="s">
        <v>154</v>
      </c>
      <c r="E57" s="69" t="s">
        <v>107</v>
      </c>
      <c r="F57" s="69" t="s">
        <v>109</v>
      </c>
      <c r="G57" s="71"/>
      <c r="H57" s="49">
        <f>H58</f>
        <v>270388</v>
      </c>
      <c r="I57" s="49">
        <f>I58</f>
        <v>270388</v>
      </c>
      <c r="J57" s="49">
        <f t="shared" si="0"/>
        <v>100</v>
      </c>
    </row>
    <row r="58" spans="1:10" ht="15.75">
      <c r="A58" s="146" t="s">
        <v>68</v>
      </c>
      <c r="B58" s="146"/>
      <c r="C58" s="146"/>
      <c r="D58" s="69" t="s">
        <v>154</v>
      </c>
      <c r="E58" s="69" t="s">
        <v>107</v>
      </c>
      <c r="F58" s="69" t="s">
        <v>109</v>
      </c>
      <c r="G58" s="69" t="s">
        <v>271</v>
      </c>
      <c r="H58" s="49">
        <v>270388</v>
      </c>
      <c r="I58" s="49">
        <v>270388</v>
      </c>
      <c r="J58" s="49">
        <f t="shared" si="0"/>
        <v>100</v>
      </c>
    </row>
    <row r="59" spans="1:10" ht="21" customHeight="1">
      <c r="A59" s="143" t="s">
        <v>334</v>
      </c>
      <c r="B59" s="144"/>
      <c r="C59" s="145"/>
      <c r="D59" s="69" t="s">
        <v>154</v>
      </c>
      <c r="E59" s="69" t="s">
        <v>107</v>
      </c>
      <c r="F59" s="69" t="s">
        <v>280</v>
      </c>
      <c r="G59" s="69"/>
      <c r="H59" s="49">
        <f>H60</f>
        <v>50014.44</v>
      </c>
      <c r="I59" s="49">
        <f>I60</f>
        <v>50000</v>
      </c>
      <c r="J59" s="49">
        <f>J60</f>
        <v>99.97112833813594</v>
      </c>
    </row>
    <row r="60" spans="1:10" ht="15.75">
      <c r="A60" s="146" t="s">
        <v>68</v>
      </c>
      <c r="B60" s="146"/>
      <c r="C60" s="146"/>
      <c r="D60" s="69" t="s">
        <v>154</v>
      </c>
      <c r="E60" s="69" t="s">
        <v>107</v>
      </c>
      <c r="F60" s="69" t="s">
        <v>280</v>
      </c>
      <c r="G60" s="69" t="s">
        <v>271</v>
      </c>
      <c r="H60" s="49">
        <v>50014.44</v>
      </c>
      <c r="I60" s="49">
        <v>50000</v>
      </c>
      <c r="J60" s="49">
        <f t="shared" si="0"/>
        <v>99.97112833813594</v>
      </c>
    </row>
    <row r="61" spans="1:10" ht="34.5" customHeight="1">
      <c r="A61" s="143" t="s">
        <v>235</v>
      </c>
      <c r="B61" s="144"/>
      <c r="C61" s="145"/>
      <c r="D61" s="69" t="s">
        <v>154</v>
      </c>
      <c r="E61" s="69" t="s">
        <v>107</v>
      </c>
      <c r="F61" s="69" t="s">
        <v>234</v>
      </c>
      <c r="G61" s="71"/>
      <c r="H61" s="49">
        <f>H62</f>
        <v>187449.01</v>
      </c>
      <c r="I61" s="49">
        <f>I62</f>
        <v>170618.93</v>
      </c>
      <c r="J61" s="49">
        <f t="shared" si="0"/>
        <v>91.02151566444655</v>
      </c>
    </row>
    <row r="62" spans="1:10" ht="20.25" customHeight="1">
      <c r="A62" s="143" t="s">
        <v>68</v>
      </c>
      <c r="B62" s="144"/>
      <c r="C62" s="145"/>
      <c r="D62" s="69" t="s">
        <v>154</v>
      </c>
      <c r="E62" s="69" t="s">
        <v>107</v>
      </c>
      <c r="F62" s="69" t="s">
        <v>234</v>
      </c>
      <c r="G62" s="69" t="s">
        <v>271</v>
      </c>
      <c r="H62" s="49">
        <v>187449.01</v>
      </c>
      <c r="I62" s="49">
        <v>170618.93</v>
      </c>
      <c r="J62" s="49">
        <f t="shared" si="0"/>
        <v>91.02151566444655</v>
      </c>
    </row>
    <row r="63" spans="1:10" ht="51.75" customHeight="1">
      <c r="A63" s="146" t="s">
        <v>110</v>
      </c>
      <c r="B63" s="146"/>
      <c r="C63" s="146"/>
      <c r="D63" s="69" t="s">
        <v>154</v>
      </c>
      <c r="E63" s="69" t="s">
        <v>107</v>
      </c>
      <c r="F63" s="69" t="s">
        <v>111</v>
      </c>
      <c r="G63" s="71"/>
      <c r="H63" s="49">
        <f>SUM(H64:H64)</f>
        <v>649550.99</v>
      </c>
      <c r="I63" s="49">
        <f>SUM(I64:I64)</f>
        <v>649550.99</v>
      </c>
      <c r="J63" s="49">
        <f t="shared" si="0"/>
        <v>100</v>
      </c>
    </row>
    <row r="64" spans="1:10" ht="16.5" customHeight="1">
      <c r="A64" s="146" t="s">
        <v>68</v>
      </c>
      <c r="B64" s="146"/>
      <c r="C64" s="146"/>
      <c r="D64" s="69" t="s">
        <v>154</v>
      </c>
      <c r="E64" s="69" t="s">
        <v>107</v>
      </c>
      <c r="F64" s="69" t="s">
        <v>111</v>
      </c>
      <c r="G64" s="69" t="s">
        <v>271</v>
      </c>
      <c r="H64" s="49">
        <v>649550.99</v>
      </c>
      <c r="I64" s="49">
        <v>649550.99</v>
      </c>
      <c r="J64" s="49">
        <f t="shared" si="0"/>
        <v>100</v>
      </c>
    </row>
    <row r="65" spans="1:10" ht="58.5" customHeight="1">
      <c r="A65" s="143" t="s">
        <v>335</v>
      </c>
      <c r="B65" s="144"/>
      <c r="C65" s="145"/>
      <c r="D65" s="69" t="s">
        <v>154</v>
      </c>
      <c r="E65" s="69" t="s">
        <v>107</v>
      </c>
      <c r="F65" s="69" t="s">
        <v>281</v>
      </c>
      <c r="G65" s="69"/>
      <c r="H65" s="49">
        <f>SUM(H66:H66)</f>
        <v>357400</v>
      </c>
      <c r="I65" s="49">
        <f>SUM(I66:I66)</f>
        <v>353986.96</v>
      </c>
      <c r="J65" s="49">
        <f t="shared" si="0"/>
        <v>99.04503637381086</v>
      </c>
    </row>
    <row r="66" spans="1:10" ht="23.25" customHeight="1">
      <c r="A66" s="146" t="s">
        <v>68</v>
      </c>
      <c r="B66" s="146"/>
      <c r="C66" s="146"/>
      <c r="D66" s="69" t="s">
        <v>154</v>
      </c>
      <c r="E66" s="69" t="s">
        <v>107</v>
      </c>
      <c r="F66" s="69" t="s">
        <v>281</v>
      </c>
      <c r="G66" s="69" t="s">
        <v>271</v>
      </c>
      <c r="H66" s="49">
        <v>357400</v>
      </c>
      <c r="I66" s="49">
        <v>353986.96</v>
      </c>
      <c r="J66" s="49">
        <f t="shared" si="0"/>
        <v>99.04503637381086</v>
      </c>
    </row>
    <row r="67" spans="1:10" ht="57" customHeight="1">
      <c r="A67" s="143" t="s">
        <v>336</v>
      </c>
      <c r="B67" s="144"/>
      <c r="C67" s="145"/>
      <c r="D67" s="69" t="s">
        <v>154</v>
      </c>
      <c r="E67" s="69" t="s">
        <v>107</v>
      </c>
      <c r="F67" s="69" t="s">
        <v>282</v>
      </c>
      <c r="G67" s="69"/>
      <c r="H67" s="49">
        <f>SUM(H68:H68)</f>
        <v>450000</v>
      </c>
      <c r="I67" s="49">
        <f>SUM(I68:I68)</f>
        <v>45220</v>
      </c>
      <c r="J67" s="49">
        <f t="shared" si="0"/>
        <v>10.04888888888889</v>
      </c>
    </row>
    <row r="68" spans="1:10" ht="15.75">
      <c r="A68" s="146" t="s">
        <v>68</v>
      </c>
      <c r="B68" s="146"/>
      <c r="C68" s="146"/>
      <c r="D68" s="69" t="s">
        <v>154</v>
      </c>
      <c r="E68" s="69" t="s">
        <v>107</v>
      </c>
      <c r="F68" s="69" t="s">
        <v>282</v>
      </c>
      <c r="G68" s="69" t="s">
        <v>271</v>
      </c>
      <c r="H68" s="49">
        <v>450000</v>
      </c>
      <c r="I68" s="49">
        <v>45220</v>
      </c>
      <c r="J68" s="49">
        <f t="shared" si="0"/>
        <v>10.04888888888889</v>
      </c>
    </row>
    <row r="69" spans="1:10" ht="30.75" customHeight="1">
      <c r="A69" s="146" t="s">
        <v>112</v>
      </c>
      <c r="B69" s="146"/>
      <c r="C69" s="146"/>
      <c r="D69" s="69" t="s">
        <v>154</v>
      </c>
      <c r="E69" s="69" t="s">
        <v>113</v>
      </c>
      <c r="F69" s="71"/>
      <c r="G69" s="71"/>
      <c r="H69" s="49">
        <f>H72+H70</f>
        <v>176000</v>
      </c>
      <c r="I69" s="49">
        <f>I72+I70</f>
        <v>124233.27</v>
      </c>
      <c r="J69" s="49">
        <f t="shared" si="0"/>
        <v>70.58708522727272</v>
      </c>
    </row>
    <row r="70" spans="1:10" ht="30.75" customHeight="1">
      <c r="A70" s="143" t="s">
        <v>337</v>
      </c>
      <c r="B70" s="144"/>
      <c r="C70" s="145"/>
      <c r="D70" s="69" t="s">
        <v>154</v>
      </c>
      <c r="E70" s="69" t="s">
        <v>113</v>
      </c>
      <c r="F70" s="71">
        <v>4310100</v>
      </c>
      <c r="G70" s="71"/>
      <c r="H70" s="49">
        <f>SUM(H71:H71)</f>
        <v>100000</v>
      </c>
      <c r="I70" s="49">
        <f>SUM(I71:I71)</f>
        <v>99233.27</v>
      </c>
      <c r="J70" s="49">
        <f t="shared" si="0"/>
        <v>99.23327</v>
      </c>
    </row>
    <row r="71" spans="1:10" ht="30.75" customHeight="1">
      <c r="A71" s="146" t="s">
        <v>68</v>
      </c>
      <c r="B71" s="146"/>
      <c r="C71" s="146"/>
      <c r="D71" s="69" t="s">
        <v>154</v>
      </c>
      <c r="E71" s="69" t="s">
        <v>113</v>
      </c>
      <c r="F71" s="71">
        <v>4310100</v>
      </c>
      <c r="G71" s="71">
        <v>240</v>
      </c>
      <c r="H71" s="49">
        <v>100000</v>
      </c>
      <c r="I71" s="49">
        <v>99233.27</v>
      </c>
      <c r="J71" s="49">
        <f>I71/H71*100</f>
        <v>99.23327</v>
      </c>
    </row>
    <row r="72" spans="1:10" ht="117.75" customHeight="1">
      <c r="A72" s="146" t="s">
        <v>314</v>
      </c>
      <c r="B72" s="146"/>
      <c r="C72" s="146"/>
      <c r="D72" s="69" t="s">
        <v>154</v>
      </c>
      <c r="E72" s="69" t="s">
        <v>113</v>
      </c>
      <c r="F72" s="69" t="s">
        <v>285</v>
      </c>
      <c r="G72" s="71"/>
      <c r="H72" s="49">
        <f>SUM(H73:H73)</f>
        <v>76000</v>
      </c>
      <c r="I72" s="49">
        <f>SUM(I73:I73)</f>
        <v>25000</v>
      </c>
      <c r="J72" s="49">
        <f t="shared" si="0"/>
        <v>32.89473684210527</v>
      </c>
    </row>
    <row r="73" spans="1:10" ht="22.5" customHeight="1">
      <c r="A73" s="146" t="s">
        <v>68</v>
      </c>
      <c r="B73" s="146"/>
      <c r="C73" s="146"/>
      <c r="D73" s="69" t="s">
        <v>154</v>
      </c>
      <c r="E73" s="69" t="s">
        <v>113</v>
      </c>
      <c r="F73" s="69" t="s">
        <v>285</v>
      </c>
      <c r="G73" s="69" t="s">
        <v>271</v>
      </c>
      <c r="H73" s="49">
        <v>76000</v>
      </c>
      <c r="I73" s="49">
        <v>25000</v>
      </c>
      <c r="J73" s="49">
        <f t="shared" si="0"/>
        <v>32.89473684210527</v>
      </c>
    </row>
    <row r="74" spans="1:10" ht="15.75">
      <c r="A74" s="146" t="s">
        <v>114</v>
      </c>
      <c r="B74" s="146"/>
      <c r="C74" s="146"/>
      <c r="D74" s="69" t="s">
        <v>154</v>
      </c>
      <c r="E74" s="69" t="s">
        <v>115</v>
      </c>
      <c r="F74" s="71"/>
      <c r="G74" s="71"/>
      <c r="H74" s="49">
        <f>H75+H77+H79+H81</f>
        <v>4703915</v>
      </c>
      <c r="I74" s="49">
        <f>I75+I77+I79+I81</f>
        <v>4529574.17</v>
      </c>
      <c r="J74" s="49">
        <f t="shared" si="0"/>
        <v>96.29370790075926</v>
      </c>
    </row>
    <row r="75" spans="1:10" ht="37.5" customHeight="1">
      <c r="A75" s="146" t="s">
        <v>162</v>
      </c>
      <c r="B75" s="146"/>
      <c r="C75" s="146"/>
      <c r="D75" s="69" t="s">
        <v>154</v>
      </c>
      <c r="E75" s="69" t="s">
        <v>115</v>
      </c>
      <c r="F75" s="69" t="s">
        <v>161</v>
      </c>
      <c r="G75" s="71"/>
      <c r="H75" s="49">
        <f>H76</f>
        <v>3847715</v>
      </c>
      <c r="I75" s="49">
        <f>I76</f>
        <v>3736621.46</v>
      </c>
      <c r="J75" s="49">
        <f t="shared" si="0"/>
        <v>97.11273989887505</v>
      </c>
    </row>
    <row r="76" spans="1:10" ht="58.5" customHeight="1">
      <c r="A76" s="146" t="s">
        <v>159</v>
      </c>
      <c r="B76" s="146"/>
      <c r="C76" s="146"/>
      <c r="D76" s="69" t="s">
        <v>154</v>
      </c>
      <c r="E76" s="69" t="s">
        <v>115</v>
      </c>
      <c r="F76" s="69" t="s">
        <v>161</v>
      </c>
      <c r="G76" s="69" t="s">
        <v>286</v>
      </c>
      <c r="H76" s="49">
        <v>3847715</v>
      </c>
      <c r="I76" s="49">
        <v>3736621.46</v>
      </c>
      <c r="J76" s="49">
        <f t="shared" si="0"/>
        <v>97.11273989887505</v>
      </c>
    </row>
    <row r="77" spans="1:10" ht="73.5" customHeight="1">
      <c r="A77" s="143" t="s">
        <v>241</v>
      </c>
      <c r="B77" s="144"/>
      <c r="C77" s="145"/>
      <c r="D77" s="69" t="s">
        <v>154</v>
      </c>
      <c r="E77" s="69" t="s">
        <v>115</v>
      </c>
      <c r="F77" s="69" t="s">
        <v>236</v>
      </c>
      <c r="G77" s="69"/>
      <c r="H77" s="49">
        <f>H78</f>
        <v>200000</v>
      </c>
      <c r="I77" s="49">
        <f>I78</f>
        <v>200000</v>
      </c>
      <c r="J77" s="49">
        <f t="shared" si="0"/>
        <v>100</v>
      </c>
    </row>
    <row r="78" spans="1:10" ht="33.75" customHeight="1">
      <c r="A78" s="146" t="s">
        <v>160</v>
      </c>
      <c r="B78" s="146"/>
      <c r="C78" s="146"/>
      <c r="D78" s="69" t="s">
        <v>154</v>
      </c>
      <c r="E78" s="69" t="s">
        <v>115</v>
      </c>
      <c r="F78" s="69" t="s">
        <v>236</v>
      </c>
      <c r="G78" s="69" t="s">
        <v>287</v>
      </c>
      <c r="H78" s="49">
        <v>200000</v>
      </c>
      <c r="I78" s="49">
        <v>200000</v>
      </c>
      <c r="J78" s="49">
        <f t="shared" si="0"/>
        <v>100</v>
      </c>
    </row>
    <row r="79" spans="1:10" ht="83.25" customHeight="1">
      <c r="A79" s="143" t="s">
        <v>240</v>
      </c>
      <c r="B79" s="144"/>
      <c r="C79" s="145"/>
      <c r="D79" s="69" t="s">
        <v>154</v>
      </c>
      <c r="E79" s="69" t="s">
        <v>115</v>
      </c>
      <c r="F79" s="69" t="s">
        <v>237</v>
      </c>
      <c r="G79" s="69"/>
      <c r="H79" s="49">
        <f>H80</f>
        <v>623400</v>
      </c>
      <c r="I79" s="49">
        <f>I80</f>
        <v>564310.37</v>
      </c>
      <c r="J79" s="49">
        <f t="shared" si="0"/>
        <v>90.52139396855952</v>
      </c>
    </row>
    <row r="80" spans="1:10" ht="47.25" customHeight="1">
      <c r="A80" s="146" t="s">
        <v>160</v>
      </c>
      <c r="B80" s="146"/>
      <c r="C80" s="146"/>
      <c r="D80" s="69" t="s">
        <v>154</v>
      </c>
      <c r="E80" s="69" t="s">
        <v>115</v>
      </c>
      <c r="F80" s="69" t="s">
        <v>237</v>
      </c>
      <c r="G80" s="69" t="s">
        <v>288</v>
      </c>
      <c r="H80" s="49">
        <v>623400</v>
      </c>
      <c r="I80" s="49">
        <v>564310.37</v>
      </c>
      <c r="J80" s="49">
        <f t="shared" si="0"/>
        <v>90.52139396855952</v>
      </c>
    </row>
    <row r="81" spans="1:10" ht="94.5" customHeight="1">
      <c r="A81" s="146" t="s">
        <v>239</v>
      </c>
      <c r="B81" s="146"/>
      <c r="C81" s="146"/>
      <c r="D81" s="69" t="s">
        <v>154</v>
      </c>
      <c r="E81" s="69" t="s">
        <v>115</v>
      </c>
      <c r="F81" s="69" t="s">
        <v>238</v>
      </c>
      <c r="G81" s="71"/>
      <c r="H81" s="49">
        <f>H82</f>
        <v>32800</v>
      </c>
      <c r="I81" s="49">
        <f>I82</f>
        <v>28642.34</v>
      </c>
      <c r="J81" s="49">
        <f t="shared" si="0"/>
        <v>87.32420731707316</v>
      </c>
    </row>
    <row r="82" spans="1:10" ht="32.25" customHeight="1">
      <c r="A82" s="146" t="s">
        <v>160</v>
      </c>
      <c r="B82" s="146"/>
      <c r="C82" s="146"/>
      <c r="D82" s="69" t="s">
        <v>154</v>
      </c>
      <c r="E82" s="69" t="s">
        <v>115</v>
      </c>
      <c r="F82" s="69" t="s">
        <v>238</v>
      </c>
      <c r="G82" s="69" t="s">
        <v>287</v>
      </c>
      <c r="H82" s="49">
        <v>32800</v>
      </c>
      <c r="I82" s="49">
        <v>28642.34</v>
      </c>
      <c r="J82" s="49">
        <f t="shared" si="0"/>
        <v>87.32420731707316</v>
      </c>
    </row>
    <row r="83" spans="1:10" ht="93" customHeight="1">
      <c r="A83" s="143" t="s">
        <v>338</v>
      </c>
      <c r="B83" s="144"/>
      <c r="C83" s="145"/>
      <c r="D83" s="69" t="s">
        <v>154</v>
      </c>
      <c r="E83" s="69" t="s">
        <v>289</v>
      </c>
      <c r="F83" s="69" t="s">
        <v>290</v>
      </c>
      <c r="G83" s="69"/>
      <c r="H83" s="49">
        <f>H84</f>
        <v>351345.9</v>
      </c>
      <c r="I83" s="49">
        <f>I84</f>
        <v>346838.4</v>
      </c>
      <c r="J83" s="49">
        <f t="shared" si="0"/>
        <v>98.71707624879072</v>
      </c>
    </row>
    <row r="84" spans="1:10" ht="24" customHeight="1">
      <c r="A84" s="146" t="s">
        <v>68</v>
      </c>
      <c r="B84" s="146"/>
      <c r="C84" s="146"/>
      <c r="D84" s="69" t="s">
        <v>154</v>
      </c>
      <c r="E84" s="69" t="s">
        <v>289</v>
      </c>
      <c r="F84" s="69" t="s">
        <v>290</v>
      </c>
      <c r="G84" s="69" t="s">
        <v>271</v>
      </c>
      <c r="H84" s="49">
        <v>351345.9</v>
      </c>
      <c r="I84" s="49">
        <v>346838.4</v>
      </c>
      <c r="J84" s="49">
        <f t="shared" si="0"/>
        <v>98.71707624879072</v>
      </c>
    </row>
    <row r="85" spans="1:10" ht="38.25" customHeight="1">
      <c r="A85" s="143" t="s">
        <v>339</v>
      </c>
      <c r="B85" s="144"/>
      <c r="C85" s="145"/>
      <c r="D85" s="69" t="s">
        <v>154</v>
      </c>
      <c r="E85" s="69" t="s">
        <v>289</v>
      </c>
      <c r="F85" s="69" t="s">
        <v>291</v>
      </c>
      <c r="G85" s="69"/>
      <c r="H85" s="49">
        <f>H86</f>
        <v>323292</v>
      </c>
      <c r="I85" s="49">
        <f>I86</f>
        <v>175782</v>
      </c>
      <c r="J85" s="49">
        <f t="shared" si="0"/>
        <v>54.37251772391522</v>
      </c>
    </row>
    <row r="86" spans="1:10" ht="24" customHeight="1">
      <c r="A86" s="146" t="s">
        <v>68</v>
      </c>
      <c r="B86" s="146"/>
      <c r="C86" s="146"/>
      <c r="D86" s="69" t="s">
        <v>154</v>
      </c>
      <c r="E86" s="69" t="s">
        <v>289</v>
      </c>
      <c r="F86" s="69" t="s">
        <v>291</v>
      </c>
      <c r="G86" s="69" t="s">
        <v>271</v>
      </c>
      <c r="H86" s="49">
        <v>323292</v>
      </c>
      <c r="I86" s="49">
        <v>175782</v>
      </c>
      <c r="J86" s="49">
        <f t="shared" si="0"/>
        <v>54.37251772391522</v>
      </c>
    </row>
    <row r="87" spans="1:10" ht="19.5" customHeight="1">
      <c r="A87" s="146" t="s">
        <v>192</v>
      </c>
      <c r="B87" s="146"/>
      <c r="C87" s="146"/>
      <c r="D87" s="69" t="s">
        <v>154</v>
      </c>
      <c r="E87" s="69" t="s">
        <v>191</v>
      </c>
      <c r="F87" s="71"/>
      <c r="G87" s="71"/>
      <c r="H87" s="49">
        <f>H88</f>
        <v>104050</v>
      </c>
      <c r="I87" s="49">
        <f>I88</f>
        <v>104050</v>
      </c>
      <c r="J87" s="49">
        <f t="shared" si="0"/>
        <v>100</v>
      </c>
    </row>
    <row r="88" spans="1:10" ht="57.75" customHeight="1">
      <c r="A88" s="146" t="s">
        <v>194</v>
      </c>
      <c r="B88" s="146"/>
      <c r="C88" s="146"/>
      <c r="D88" s="69" t="s">
        <v>154</v>
      </c>
      <c r="E88" s="69" t="s">
        <v>191</v>
      </c>
      <c r="F88" s="69" t="s">
        <v>193</v>
      </c>
      <c r="G88" s="71"/>
      <c r="H88" s="49">
        <f>H89</f>
        <v>104050</v>
      </c>
      <c r="I88" s="49">
        <f>I89</f>
        <v>104050</v>
      </c>
      <c r="J88" s="49">
        <f t="shared" si="0"/>
        <v>100</v>
      </c>
    </row>
    <row r="89" spans="1:10" ht="21.75" customHeight="1">
      <c r="A89" s="146" t="s">
        <v>116</v>
      </c>
      <c r="B89" s="146"/>
      <c r="C89" s="146"/>
      <c r="D89" s="69" t="s">
        <v>154</v>
      </c>
      <c r="E89" s="69" t="s">
        <v>191</v>
      </c>
      <c r="F89" s="69" t="s">
        <v>193</v>
      </c>
      <c r="G89" s="69" t="s">
        <v>292</v>
      </c>
      <c r="H89" s="49">
        <v>104050</v>
      </c>
      <c r="I89" s="49">
        <v>104050</v>
      </c>
      <c r="J89" s="49">
        <f t="shared" si="0"/>
        <v>100</v>
      </c>
    </row>
    <row r="90" spans="1:10" ht="15" customHeight="1">
      <c r="A90" s="146" t="s">
        <v>164</v>
      </c>
      <c r="B90" s="146"/>
      <c r="C90" s="146"/>
      <c r="D90" s="69" t="s">
        <v>154</v>
      </c>
      <c r="E90" s="69" t="s">
        <v>297</v>
      </c>
      <c r="F90" s="71"/>
      <c r="G90" s="71"/>
      <c r="H90" s="49">
        <f>H91+H93</f>
        <v>274381.35</v>
      </c>
      <c r="I90" s="49">
        <f>I91+I93</f>
        <v>252410</v>
      </c>
      <c r="J90" s="49">
        <f t="shared" si="0"/>
        <v>91.9924040026773</v>
      </c>
    </row>
    <row r="91" spans="1:10" ht="84.75" customHeight="1">
      <c r="A91" s="146" t="s">
        <v>242</v>
      </c>
      <c r="B91" s="146"/>
      <c r="C91" s="146"/>
      <c r="D91" s="69" t="s">
        <v>154</v>
      </c>
      <c r="E91" s="69" t="s">
        <v>163</v>
      </c>
      <c r="F91" s="69" t="s">
        <v>243</v>
      </c>
      <c r="G91" s="71"/>
      <c r="H91" s="49">
        <f>H92</f>
        <v>58900</v>
      </c>
      <c r="I91" s="49">
        <f>I92</f>
        <v>58900</v>
      </c>
      <c r="J91" s="49">
        <f t="shared" si="0"/>
        <v>100</v>
      </c>
    </row>
    <row r="92" spans="1:10" ht="35.25" customHeight="1">
      <c r="A92" s="146" t="s">
        <v>190</v>
      </c>
      <c r="B92" s="146"/>
      <c r="C92" s="146"/>
      <c r="D92" s="69" t="s">
        <v>154</v>
      </c>
      <c r="E92" s="69" t="s">
        <v>163</v>
      </c>
      <c r="F92" s="69" t="s">
        <v>243</v>
      </c>
      <c r="G92" s="69" t="s">
        <v>271</v>
      </c>
      <c r="H92" s="49">
        <v>58900</v>
      </c>
      <c r="I92" s="49">
        <v>58900</v>
      </c>
      <c r="J92" s="49">
        <f t="shared" si="0"/>
        <v>100</v>
      </c>
    </row>
    <row r="93" spans="1:10" ht="69" customHeight="1">
      <c r="A93" s="143" t="s">
        <v>298</v>
      </c>
      <c r="B93" s="144"/>
      <c r="C93" s="145"/>
      <c r="D93" s="69" t="s">
        <v>154</v>
      </c>
      <c r="E93" s="69" t="s">
        <v>293</v>
      </c>
      <c r="F93" s="69" t="s">
        <v>244</v>
      </c>
      <c r="G93" s="71"/>
      <c r="H93" s="49">
        <f>H94</f>
        <v>215481.35</v>
      </c>
      <c r="I93" s="49">
        <f>I94</f>
        <v>193510</v>
      </c>
      <c r="J93" s="49">
        <f aca="true" t="shared" si="1" ref="J93:J98">I93/H93*100</f>
        <v>89.80359553158544</v>
      </c>
    </row>
    <row r="94" spans="1:10" ht="33" customHeight="1">
      <c r="A94" s="146" t="s">
        <v>190</v>
      </c>
      <c r="B94" s="146"/>
      <c r="C94" s="146"/>
      <c r="D94" s="69" t="s">
        <v>154</v>
      </c>
      <c r="E94" s="69" t="s">
        <v>293</v>
      </c>
      <c r="F94" s="69" t="s">
        <v>244</v>
      </c>
      <c r="G94" s="69" t="s">
        <v>271</v>
      </c>
      <c r="H94" s="49">
        <v>215481.35</v>
      </c>
      <c r="I94" s="49">
        <v>193510</v>
      </c>
      <c r="J94" s="49">
        <f t="shared" si="1"/>
        <v>89.80359553158544</v>
      </c>
    </row>
    <row r="95" spans="1:10" ht="50.25" customHeight="1">
      <c r="A95" s="110" t="s">
        <v>340</v>
      </c>
      <c r="B95" s="150"/>
      <c r="C95" s="111"/>
      <c r="D95" s="69" t="s">
        <v>154</v>
      </c>
      <c r="E95" s="73">
        <v>1204</v>
      </c>
      <c r="F95" s="69" t="s">
        <v>295</v>
      </c>
      <c r="G95" s="73"/>
      <c r="H95" s="49">
        <f>H96</f>
        <v>196611.14</v>
      </c>
      <c r="I95" s="49">
        <f>I96</f>
        <v>196611.14</v>
      </c>
      <c r="J95" s="49">
        <f t="shared" si="1"/>
        <v>100</v>
      </c>
    </row>
    <row r="96" spans="1:10" ht="18.75" customHeight="1">
      <c r="A96" s="146" t="s">
        <v>68</v>
      </c>
      <c r="B96" s="146"/>
      <c r="C96" s="146"/>
      <c r="D96" s="69" t="s">
        <v>154</v>
      </c>
      <c r="E96" s="58">
        <v>1204</v>
      </c>
      <c r="F96" s="69" t="s">
        <v>295</v>
      </c>
      <c r="G96" s="52">
        <v>240</v>
      </c>
      <c r="H96" s="76">
        <v>196611.14</v>
      </c>
      <c r="I96" s="76">
        <v>196611.14</v>
      </c>
      <c r="J96" s="49">
        <f t="shared" si="1"/>
        <v>100</v>
      </c>
    </row>
    <row r="97" spans="1:10" ht="34.5" customHeight="1">
      <c r="A97" s="110" t="s">
        <v>341</v>
      </c>
      <c r="B97" s="150"/>
      <c r="C97" s="111"/>
      <c r="D97" s="69" t="s">
        <v>154</v>
      </c>
      <c r="E97" s="52">
        <v>1301</v>
      </c>
      <c r="F97" s="104" t="s">
        <v>294</v>
      </c>
      <c r="G97" s="52">
        <v>240</v>
      </c>
      <c r="H97" s="49">
        <f>H98</f>
        <v>1644.78</v>
      </c>
      <c r="I97" s="105">
        <f>I98</f>
        <v>1644.78</v>
      </c>
      <c r="J97" s="105">
        <f t="shared" si="1"/>
        <v>100</v>
      </c>
    </row>
    <row r="98" spans="1:10" ht="25.5" customHeight="1">
      <c r="A98" s="110" t="s">
        <v>344</v>
      </c>
      <c r="B98" s="150"/>
      <c r="C98" s="111"/>
      <c r="D98" s="104" t="s">
        <v>154</v>
      </c>
      <c r="E98" s="52">
        <v>1301</v>
      </c>
      <c r="F98" s="104" t="s">
        <v>294</v>
      </c>
      <c r="G98" s="52">
        <v>710</v>
      </c>
      <c r="H98" s="45">
        <v>1644.78</v>
      </c>
      <c r="I98" s="76">
        <v>1644.78</v>
      </c>
      <c r="J98" s="105">
        <f t="shared" si="1"/>
        <v>100</v>
      </c>
    </row>
    <row r="99" spans="1:10" ht="15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8.75" customHeight="1">
      <c r="A100" s="140" t="s">
        <v>186</v>
      </c>
      <c r="B100" s="140"/>
      <c r="C100" s="140"/>
      <c r="D100" s="140"/>
      <c r="E100" s="140"/>
      <c r="I100" s="156" t="s">
        <v>313</v>
      </c>
      <c r="J100" s="156"/>
    </row>
  </sheetData>
  <sheetProtection/>
  <mergeCells count="98">
    <mergeCell ref="I100:J100"/>
    <mergeCell ref="A5:J5"/>
    <mergeCell ref="A7:C7"/>
    <mergeCell ref="A8:C8"/>
    <mergeCell ref="A9:C9"/>
    <mergeCell ref="E9:G9"/>
    <mergeCell ref="A10:C10"/>
    <mergeCell ref="A11:C11"/>
    <mergeCell ref="A12:C12"/>
    <mergeCell ref="A13:C13"/>
    <mergeCell ref="A15:C15"/>
    <mergeCell ref="A14:C14"/>
    <mergeCell ref="A45:C45"/>
    <mergeCell ref="A37:C37"/>
    <mergeCell ref="A38:C38"/>
    <mergeCell ref="A41:C41"/>
    <mergeCell ref="A20:C20"/>
    <mergeCell ref="A16:C16"/>
    <mergeCell ref="A17:C17"/>
    <mergeCell ref="A43:C43"/>
    <mergeCell ref="A33:C33"/>
    <mergeCell ref="A34:C34"/>
    <mergeCell ref="A35:C35"/>
    <mergeCell ref="A36:C36"/>
    <mergeCell ref="A18:C18"/>
    <mergeCell ref="A29:C29"/>
    <mergeCell ref="A30:C30"/>
    <mergeCell ref="A19:C19"/>
    <mergeCell ref="A31:C31"/>
    <mergeCell ref="A32:C32"/>
    <mergeCell ref="A56:C56"/>
    <mergeCell ref="A57:C57"/>
    <mergeCell ref="A58:C58"/>
    <mergeCell ref="A50:C50"/>
    <mergeCell ref="A52:C52"/>
    <mergeCell ref="A53:C53"/>
    <mergeCell ref="A64:C64"/>
    <mergeCell ref="A72:C72"/>
    <mergeCell ref="A73:C73"/>
    <mergeCell ref="A69:C69"/>
    <mergeCell ref="A74:C74"/>
    <mergeCell ref="A79:C79"/>
    <mergeCell ref="A75:C75"/>
    <mergeCell ref="A76:C76"/>
    <mergeCell ref="A67:C67"/>
    <mergeCell ref="A68:C68"/>
    <mergeCell ref="A40:C40"/>
    <mergeCell ref="A47:C47"/>
    <mergeCell ref="A48:C48"/>
    <mergeCell ref="A49:C49"/>
    <mergeCell ref="A46:C46"/>
    <mergeCell ref="A44:C44"/>
    <mergeCell ref="A91:C91"/>
    <mergeCell ref="F3:J3"/>
    <mergeCell ref="F1:J1"/>
    <mergeCell ref="A94:C94"/>
    <mergeCell ref="A87:C87"/>
    <mergeCell ref="A88:C88"/>
    <mergeCell ref="A89:C89"/>
    <mergeCell ref="A90:C90"/>
    <mergeCell ref="A51:C51"/>
    <mergeCell ref="A42:C42"/>
    <mergeCell ref="A28:C28"/>
    <mergeCell ref="A70:C70"/>
    <mergeCell ref="A71:C71"/>
    <mergeCell ref="A55:C55"/>
    <mergeCell ref="A59:C59"/>
    <mergeCell ref="A60:C60"/>
    <mergeCell ref="A61:C61"/>
    <mergeCell ref="A62:C62"/>
    <mergeCell ref="A63:C63"/>
    <mergeCell ref="A39:C39"/>
    <mergeCell ref="A83:C83"/>
    <mergeCell ref="A81:C81"/>
    <mergeCell ref="A77:C77"/>
    <mergeCell ref="A78:C78"/>
    <mergeCell ref="A82:C82"/>
    <mergeCell ref="A80:C80"/>
    <mergeCell ref="A84:C84"/>
    <mergeCell ref="A85:C85"/>
    <mergeCell ref="A86:C86"/>
    <mergeCell ref="A100:E100"/>
    <mergeCell ref="A95:C95"/>
    <mergeCell ref="A96:C96"/>
    <mergeCell ref="A97:C97"/>
    <mergeCell ref="A98:C98"/>
    <mergeCell ref="A92:C92"/>
    <mergeCell ref="A93:C93"/>
    <mergeCell ref="A65:C65"/>
    <mergeCell ref="A66:C66"/>
    <mergeCell ref="A22:C22"/>
    <mergeCell ref="A24:C24"/>
    <mergeCell ref="A21:C21"/>
    <mergeCell ref="A23:C23"/>
    <mergeCell ref="A54:C54"/>
    <mergeCell ref="A25:C25"/>
    <mergeCell ref="A26:C26"/>
    <mergeCell ref="A27:C27"/>
  </mergeCells>
  <printOptions/>
  <pageMargins left="0.75" right="0.25" top="0.55" bottom="0.54" header="0.23" footer="0.17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0">
      <selection activeCell="E20" sqref="E20"/>
    </sheetView>
  </sheetViews>
  <sheetFormatPr defaultColWidth="9.00390625" defaultRowHeight="12.75"/>
  <cols>
    <col min="1" max="1" width="8.75390625" style="0" customWidth="1"/>
    <col min="2" max="2" width="44.00390625" style="0" customWidth="1"/>
    <col min="3" max="3" width="17.625" style="0" customWidth="1"/>
    <col min="4" max="4" width="15.625" style="0" customWidth="1"/>
    <col min="5" max="5" width="13.25390625" style="0" customWidth="1"/>
  </cols>
  <sheetData>
    <row r="1" spans="1:5" ht="15.75">
      <c r="A1" s="6"/>
      <c r="B1" s="6"/>
      <c r="C1" s="162" t="s">
        <v>208</v>
      </c>
      <c r="D1" s="162"/>
      <c r="E1" s="24"/>
    </row>
    <row r="2" spans="1:5" ht="6" customHeight="1">
      <c r="A2" s="6"/>
      <c r="B2" s="6"/>
      <c r="C2" s="6"/>
      <c r="D2" s="6"/>
      <c r="E2" s="6"/>
    </row>
    <row r="3" spans="1:5" ht="30.75" customHeight="1">
      <c r="A3" s="6"/>
      <c r="B3" s="6"/>
      <c r="C3" s="130" t="s">
        <v>304</v>
      </c>
      <c r="D3" s="166"/>
      <c r="E3" s="166"/>
    </row>
    <row r="4" spans="1:5" ht="12.75" customHeight="1">
      <c r="A4" s="6"/>
      <c r="B4" s="24"/>
      <c r="C4" s="166"/>
      <c r="D4" s="166"/>
      <c r="E4" s="166"/>
    </row>
    <row r="5" spans="1:5" ht="102.75" customHeight="1">
      <c r="A5" s="6"/>
      <c r="B5" s="6"/>
      <c r="C5" s="166"/>
      <c r="D5" s="166"/>
      <c r="E5" s="166"/>
    </row>
    <row r="6" spans="1:5" ht="15.75">
      <c r="A6" s="6"/>
      <c r="B6" s="6"/>
      <c r="C6" s="6"/>
      <c r="D6" s="6"/>
      <c r="E6" s="6"/>
    </row>
    <row r="7" spans="1:5" ht="33.75" customHeight="1">
      <c r="A7" s="131" t="s">
        <v>305</v>
      </c>
      <c r="B7" s="163"/>
      <c r="C7" s="163"/>
      <c r="D7" s="163"/>
      <c r="E7" s="163"/>
    </row>
    <row r="8" spans="1:5" ht="16.5" thickBot="1">
      <c r="A8" s="3"/>
      <c r="B8" s="3"/>
      <c r="C8" s="3"/>
      <c r="D8" s="3"/>
      <c r="E8" s="3" t="s">
        <v>69</v>
      </c>
    </row>
    <row r="9" spans="1:5" ht="117" customHeight="1">
      <c r="A9" s="34" t="s">
        <v>0</v>
      </c>
      <c r="B9" s="34" t="s">
        <v>63</v>
      </c>
      <c r="C9" s="57" t="s">
        <v>306</v>
      </c>
      <c r="D9" s="34" t="s">
        <v>255</v>
      </c>
      <c r="E9" s="34" t="s">
        <v>166</v>
      </c>
    </row>
    <row r="10" spans="1:5" ht="15.75">
      <c r="A10" s="46" t="s">
        <v>16</v>
      </c>
      <c r="B10" s="47" t="s">
        <v>17</v>
      </c>
      <c r="C10" s="61">
        <f>SUM(C11:C14)</f>
        <v>11722952.3</v>
      </c>
      <c r="D10" s="61">
        <f>SUM(D11:D14)</f>
        <v>11600014.86</v>
      </c>
      <c r="E10" s="61">
        <f aca="true" t="shared" si="0" ref="E10:E37">D10/C10*100</f>
        <v>98.95130990168747</v>
      </c>
    </row>
    <row r="11" spans="1:5" ht="44.25" customHeight="1">
      <c r="A11" s="48" t="s">
        <v>18</v>
      </c>
      <c r="B11" s="12" t="s">
        <v>44</v>
      </c>
      <c r="C11" s="62">
        <f>602455.56+167514.44</f>
        <v>769970</v>
      </c>
      <c r="D11" s="62">
        <f>602455.56+166528.14</f>
        <v>768983.7000000001</v>
      </c>
      <c r="E11" s="60">
        <f t="shared" si="0"/>
        <v>99.87190410015975</v>
      </c>
    </row>
    <row r="12" spans="1:5" ht="78.75">
      <c r="A12" s="50" t="s">
        <v>19</v>
      </c>
      <c r="B12" s="51" t="s">
        <v>199</v>
      </c>
      <c r="C12" s="62">
        <f>2416530+5000+743600+61663.66+217868.37+182567.97+102800+270000+4000</f>
        <v>4004030.0000000005</v>
      </c>
      <c r="D12" s="62">
        <f>3979801.16+4000</f>
        <v>3983801.16</v>
      </c>
      <c r="E12" s="60">
        <f>D12/C12*100</f>
        <v>99.49478800108889</v>
      </c>
    </row>
    <row r="13" spans="1:5" ht="63">
      <c r="A13" s="50" t="s">
        <v>300</v>
      </c>
      <c r="B13" s="51" t="s">
        <v>342</v>
      </c>
      <c r="C13" s="63">
        <v>155600</v>
      </c>
      <c r="D13" s="63">
        <v>155600</v>
      </c>
      <c r="E13" s="59">
        <f t="shared" si="0"/>
        <v>100</v>
      </c>
    </row>
    <row r="14" spans="1:5" ht="15.75">
      <c r="A14" s="52" t="s">
        <v>167</v>
      </c>
      <c r="B14" s="51" t="s">
        <v>31</v>
      </c>
      <c r="C14" s="64">
        <v>6793352.3</v>
      </c>
      <c r="D14" s="64">
        <v>6691630</v>
      </c>
      <c r="E14" s="59">
        <f t="shared" si="0"/>
        <v>98.50261998041822</v>
      </c>
    </row>
    <row r="15" spans="1:5" ht="15.75">
      <c r="A15" s="53" t="s">
        <v>201</v>
      </c>
      <c r="B15" s="54" t="s">
        <v>202</v>
      </c>
      <c r="C15" s="65">
        <f>SUM(C16)</f>
        <v>376300</v>
      </c>
      <c r="D15" s="65">
        <f>SUM(D16)</f>
        <v>376300</v>
      </c>
      <c r="E15" s="65">
        <f>D15/C15*100</f>
        <v>100</v>
      </c>
    </row>
    <row r="16" spans="1:5" ht="31.5">
      <c r="A16" s="52" t="s">
        <v>200</v>
      </c>
      <c r="B16" s="51" t="s">
        <v>195</v>
      </c>
      <c r="C16" s="64">
        <v>376300</v>
      </c>
      <c r="D16" s="64">
        <v>376300</v>
      </c>
      <c r="E16" s="59">
        <f>D16/C16*100</f>
        <v>100</v>
      </c>
    </row>
    <row r="17" spans="1:5" ht="31.5">
      <c r="A17" s="53" t="s">
        <v>20</v>
      </c>
      <c r="B17" s="54" t="s">
        <v>32</v>
      </c>
      <c r="C17" s="65">
        <f>SUM(C18:C19)</f>
        <v>717231.8</v>
      </c>
      <c r="D17" s="65">
        <f>SUM(D18:D19)</f>
        <v>698091.8</v>
      </c>
      <c r="E17" s="61">
        <f t="shared" si="0"/>
        <v>97.33140666657557</v>
      </c>
    </row>
    <row r="18" spans="1:5" ht="63">
      <c r="A18" s="52" t="s">
        <v>21</v>
      </c>
      <c r="B18" s="51" t="s">
        <v>203</v>
      </c>
      <c r="C18" s="64">
        <v>717231.8</v>
      </c>
      <c r="D18" s="64">
        <v>698091.8</v>
      </c>
      <c r="E18" s="59">
        <f t="shared" si="0"/>
        <v>97.33140666657557</v>
      </c>
    </row>
    <row r="19" spans="1:5" ht="47.25">
      <c r="A19" s="52" t="s">
        <v>74</v>
      </c>
      <c r="B19" s="51" t="s">
        <v>73</v>
      </c>
      <c r="C19" s="64">
        <v>0</v>
      </c>
      <c r="D19" s="64">
        <v>0</v>
      </c>
      <c r="E19" s="59">
        <v>0</v>
      </c>
    </row>
    <row r="20" spans="1:6" ht="15.75">
      <c r="A20" s="53" t="s">
        <v>22</v>
      </c>
      <c r="B20" s="54" t="s">
        <v>33</v>
      </c>
      <c r="C20" s="65">
        <f>C21+C22</f>
        <v>5840290.4399999995</v>
      </c>
      <c r="D20" s="65">
        <f>SUM(D21:D22)</f>
        <v>5146911.619999999</v>
      </c>
      <c r="E20" s="61">
        <f t="shared" si="0"/>
        <v>88.12766544535069</v>
      </c>
      <c r="F20" s="5"/>
    </row>
    <row r="21" spans="1:6" ht="15.75">
      <c r="A21" s="53" t="s">
        <v>246</v>
      </c>
      <c r="B21" s="55" t="s">
        <v>232</v>
      </c>
      <c r="C21" s="64">
        <v>5002994</v>
      </c>
      <c r="D21" s="64">
        <v>4687734.35</v>
      </c>
      <c r="E21" s="61"/>
      <c r="F21" s="5"/>
    </row>
    <row r="22" spans="1:5" ht="18.75" customHeight="1">
      <c r="A22" s="52" t="s">
        <v>23</v>
      </c>
      <c r="B22" s="51" t="s">
        <v>34</v>
      </c>
      <c r="C22" s="64">
        <v>837296.44</v>
      </c>
      <c r="D22" s="64">
        <v>459177.27</v>
      </c>
      <c r="E22" s="59">
        <f t="shared" si="0"/>
        <v>54.84046606002529</v>
      </c>
    </row>
    <row r="23" spans="1:6" ht="15.75">
      <c r="A23" s="53" t="s">
        <v>24</v>
      </c>
      <c r="B23" s="54" t="s">
        <v>35</v>
      </c>
      <c r="C23" s="65">
        <f>SUM(C24:C25)</f>
        <v>2727123.31</v>
      </c>
      <c r="D23" s="65">
        <f>SUM(D24:D25)</f>
        <v>2298640.04</v>
      </c>
      <c r="E23" s="61">
        <f t="shared" si="0"/>
        <v>84.28808596850723</v>
      </c>
      <c r="F23" s="5"/>
    </row>
    <row r="24" spans="1:5" ht="15.75">
      <c r="A24" s="52" t="s">
        <v>25</v>
      </c>
      <c r="B24" s="51" t="s">
        <v>36</v>
      </c>
      <c r="C24" s="64">
        <v>762320.87</v>
      </c>
      <c r="D24" s="64">
        <v>758875.16</v>
      </c>
      <c r="E24" s="59">
        <f t="shared" si="0"/>
        <v>99.54799742003652</v>
      </c>
    </row>
    <row r="25" spans="1:5" ht="15.75">
      <c r="A25" s="52" t="s">
        <v>26</v>
      </c>
      <c r="B25" s="51" t="s">
        <v>37</v>
      </c>
      <c r="C25" s="64">
        <v>1964802.44</v>
      </c>
      <c r="D25" s="64">
        <v>1539764.88</v>
      </c>
      <c r="E25" s="59">
        <f t="shared" si="0"/>
        <v>78.36741489388622</v>
      </c>
    </row>
    <row r="26" spans="1:5" ht="15.75">
      <c r="A26" s="53" t="s">
        <v>27</v>
      </c>
      <c r="B26" s="54" t="s">
        <v>38</v>
      </c>
      <c r="C26" s="65">
        <f>C27</f>
        <v>176000</v>
      </c>
      <c r="D26" s="65">
        <f>D27</f>
        <v>124233.27</v>
      </c>
      <c r="E26" s="61">
        <f t="shared" si="0"/>
        <v>70.58708522727272</v>
      </c>
    </row>
    <row r="27" spans="1:5" ht="31.5">
      <c r="A27" s="52" t="s">
        <v>28</v>
      </c>
      <c r="B27" s="51" t="s">
        <v>39</v>
      </c>
      <c r="C27" s="64">
        <v>176000</v>
      </c>
      <c r="D27" s="64">
        <v>124233.27</v>
      </c>
      <c r="E27" s="59">
        <f t="shared" si="0"/>
        <v>70.58708522727272</v>
      </c>
    </row>
    <row r="28" spans="1:5" ht="15.75">
      <c r="A28" s="53" t="s">
        <v>29</v>
      </c>
      <c r="B28" s="54" t="s">
        <v>169</v>
      </c>
      <c r="C28" s="65">
        <f>SUM(C29:C30)</f>
        <v>5378552.9</v>
      </c>
      <c r="D28" s="65">
        <f>SUM(D29:D30)</f>
        <v>5052194.57</v>
      </c>
      <c r="E28" s="61">
        <f t="shared" si="0"/>
        <v>93.93222794183171</v>
      </c>
    </row>
    <row r="29" spans="1:5" ht="15.75">
      <c r="A29" s="52" t="s">
        <v>30</v>
      </c>
      <c r="B29" s="51" t="s">
        <v>40</v>
      </c>
      <c r="C29" s="64">
        <v>4703915</v>
      </c>
      <c r="D29" s="64">
        <v>4529574.17</v>
      </c>
      <c r="E29" s="59">
        <f t="shared" si="0"/>
        <v>96.29370790075926</v>
      </c>
    </row>
    <row r="30" spans="1:5" ht="15.75">
      <c r="A30" s="52" t="s">
        <v>301</v>
      </c>
      <c r="B30" s="51" t="s">
        <v>40</v>
      </c>
      <c r="C30" s="64">
        <v>674637.9</v>
      </c>
      <c r="D30" s="64">
        <v>522620.4</v>
      </c>
      <c r="E30" s="59">
        <f t="shared" si="0"/>
        <v>77.46680107951244</v>
      </c>
    </row>
    <row r="31" spans="1:5" ht="15.75">
      <c r="A31" s="53">
        <v>1000</v>
      </c>
      <c r="B31" s="54" t="s">
        <v>42</v>
      </c>
      <c r="C31" s="65">
        <f>C32</f>
        <v>104050</v>
      </c>
      <c r="D31" s="65">
        <f>D32</f>
        <v>104050</v>
      </c>
      <c r="E31" s="61">
        <f t="shared" si="0"/>
        <v>100</v>
      </c>
    </row>
    <row r="32" spans="1:5" ht="15.75">
      <c r="A32" s="52">
        <v>1001</v>
      </c>
      <c r="B32" s="51" t="s">
        <v>204</v>
      </c>
      <c r="C32" s="64">
        <v>104050</v>
      </c>
      <c r="D32" s="64">
        <v>104050</v>
      </c>
      <c r="E32" s="59">
        <f t="shared" si="0"/>
        <v>100</v>
      </c>
    </row>
    <row r="33" spans="1:5" ht="15.75">
      <c r="A33" s="53">
        <v>1100</v>
      </c>
      <c r="B33" s="54" t="s">
        <v>41</v>
      </c>
      <c r="C33" s="65">
        <f>C34</f>
        <v>274381.35</v>
      </c>
      <c r="D33" s="65">
        <f>D34</f>
        <v>252410</v>
      </c>
      <c r="E33" s="61">
        <f>D33/C33*100</f>
        <v>91.9924040026773</v>
      </c>
    </row>
    <row r="34" spans="1:5" ht="15.75">
      <c r="A34" s="52">
        <v>1100</v>
      </c>
      <c r="B34" s="51" t="s">
        <v>168</v>
      </c>
      <c r="C34" s="64">
        <f>58900+157000+48581.35+9900</f>
        <v>274381.35</v>
      </c>
      <c r="D34" s="64">
        <f>58900+135408+48202+9900</f>
        <v>252410</v>
      </c>
      <c r="E34" s="59">
        <f>D34/C34*100</f>
        <v>91.9924040026773</v>
      </c>
    </row>
    <row r="35" spans="1:5" ht="15.75">
      <c r="A35" s="52">
        <v>1204</v>
      </c>
      <c r="B35" s="51" t="s">
        <v>343</v>
      </c>
      <c r="C35" s="64">
        <v>196611.14</v>
      </c>
      <c r="D35" s="64">
        <v>196611.14</v>
      </c>
      <c r="E35" s="59">
        <f>D35/C35*100</f>
        <v>100</v>
      </c>
    </row>
    <row r="36" spans="1:5" ht="15.75">
      <c r="A36" s="52">
        <v>1301</v>
      </c>
      <c r="B36" s="51" t="s">
        <v>344</v>
      </c>
      <c r="C36" s="64">
        <v>1644.78</v>
      </c>
      <c r="D36" s="64">
        <v>1644.78</v>
      </c>
      <c r="E36" s="59">
        <f t="shared" si="0"/>
        <v>100</v>
      </c>
    </row>
    <row r="37" spans="1:5" ht="15.75">
      <c r="A37" s="164" t="s">
        <v>70</v>
      </c>
      <c r="B37" s="165"/>
      <c r="C37" s="65">
        <f>C10+C15+C17+C20+C23+C26+C28+C33+C31+C36+C35</f>
        <v>27515138.020000003</v>
      </c>
      <c r="D37" s="65">
        <f>D10+D15+D17+D20+D23+D26+D28+D33+D31+D36+D35</f>
        <v>25851102.080000002</v>
      </c>
      <c r="E37" s="61">
        <f t="shared" si="0"/>
        <v>93.95228932237062</v>
      </c>
    </row>
    <row r="38" spans="1:5" ht="15.75">
      <c r="A38" s="6"/>
      <c r="B38" s="6"/>
      <c r="C38" s="66"/>
      <c r="D38" s="66"/>
      <c r="E38" s="66"/>
    </row>
    <row r="39" spans="1:5" ht="24.75" customHeight="1">
      <c r="A39" s="114" t="s">
        <v>186</v>
      </c>
      <c r="B39" s="114"/>
      <c r="C39" s="56"/>
      <c r="D39" s="167" t="s">
        <v>307</v>
      </c>
      <c r="E39" s="167"/>
    </row>
  </sheetData>
  <sheetProtection/>
  <mergeCells count="6">
    <mergeCell ref="A39:B39"/>
    <mergeCell ref="C1:D1"/>
    <mergeCell ref="A7:E7"/>
    <mergeCell ref="A37:B37"/>
    <mergeCell ref="C3:E5"/>
    <mergeCell ref="D39:E39"/>
  </mergeCells>
  <printOptions/>
  <pageMargins left="0.28" right="0.25" top="0.44" bottom="0.25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SheetLayoutView="100" zoomScalePageLayoutView="0" workbookViewId="0" topLeftCell="A22">
      <selection activeCell="C4" sqref="C4:E4"/>
    </sheetView>
  </sheetViews>
  <sheetFormatPr defaultColWidth="9.00390625" defaultRowHeight="12.75"/>
  <cols>
    <col min="1" max="1" width="27.125" style="0" customWidth="1"/>
    <col min="2" max="2" width="34.125" style="0" customWidth="1"/>
    <col min="3" max="3" width="17.875" style="0" customWidth="1"/>
    <col min="4" max="4" width="14.25390625" style="0" customWidth="1"/>
    <col min="5" max="5" width="7.00390625" style="0" customWidth="1"/>
  </cols>
  <sheetData>
    <row r="1" ht="3" customHeight="1"/>
    <row r="2" spans="3:5" ht="15.75">
      <c r="C2" s="162" t="s">
        <v>207</v>
      </c>
      <c r="D2" s="162"/>
      <c r="E2" s="24"/>
    </row>
    <row r="3" spans="3:5" ht="10.5" customHeight="1">
      <c r="C3" s="25"/>
      <c r="D3" s="25"/>
      <c r="E3" s="25"/>
    </row>
    <row r="4" spans="2:6" ht="141" customHeight="1">
      <c r="B4" s="1"/>
      <c r="C4" s="140" t="s">
        <v>310</v>
      </c>
      <c r="D4" s="140"/>
      <c r="E4" s="140"/>
      <c r="F4" s="1"/>
    </row>
    <row r="6" spans="1:5" ht="30.75" customHeight="1">
      <c r="A6" s="131" t="s">
        <v>247</v>
      </c>
      <c r="B6" s="168"/>
      <c r="C6" s="168"/>
      <c r="D6" s="168"/>
      <c r="E6" s="168"/>
    </row>
    <row r="7" spans="1:5" ht="16.5" thickBot="1">
      <c r="A7" s="3"/>
      <c r="B7" s="3"/>
      <c r="C7" s="3"/>
      <c r="D7" s="170" t="s">
        <v>69</v>
      </c>
      <c r="E7" s="170"/>
    </row>
    <row r="8" spans="1:5" ht="72" customHeight="1">
      <c r="A8" s="7" t="s">
        <v>67</v>
      </c>
      <c r="B8" s="7" t="s">
        <v>71</v>
      </c>
      <c r="C8" s="39" t="s">
        <v>248</v>
      </c>
      <c r="D8" s="171" t="s">
        <v>229</v>
      </c>
      <c r="E8" s="172"/>
    </row>
    <row r="9" spans="1:5" ht="13.5">
      <c r="A9" s="185" t="s">
        <v>308</v>
      </c>
      <c r="B9" s="186"/>
      <c r="C9" s="186"/>
      <c r="D9" s="186"/>
      <c r="E9" s="187"/>
    </row>
    <row r="10" spans="1:5" ht="47.25">
      <c r="A10" s="7"/>
      <c r="B10" s="16" t="s">
        <v>75</v>
      </c>
      <c r="C10" s="18"/>
      <c r="D10" s="179"/>
      <c r="E10" s="180"/>
    </row>
    <row r="11" spans="1:5" ht="15.75">
      <c r="A11" s="7"/>
      <c r="B11" s="15"/>
      <c r="C11" s="19"/>
      <c r="D11" s="181"/>
      <c r="E11" s="182"/>
    </row>
    <row r="12" spans="1:5" s="5" customFormat="1" ht="47.25">
      <c r="A12" s="17" t="s">
        <v>46</v>
      </c>
      <c r="B12" s="23" t="s">
        <v>76</v>
      </c>
      <c r="C12" s="20">
        <f>C14+C22</f>
        <v>2865993.5999999978</v>
      </c>
      <c r="D12" s="173">
        <f>D14+D22</f>
        <v>1540043.2099999972</v>
      </c>
      <c r="E12" s="174"/>
    </row>
    <row r="13" spans="1:5" ht="18.75">
      <c r="A13" s="9"/>
      <c r="B13" s="8"/>
      <c r="C13" s="21"/>
      <c r="D13" s="175"/>
      <c r="E13" s="176"/>
    </row>
    <row r="14" spans="1:5" ht="31.5">
      <c r="A14" s="9" t="s">
        <v>47</v>
      </c>
      <c r="B14" s="14" t="s">
        <v>48</v>
      </c>
      <c r="C14" s="22">
        <f>-24649144.44-21855.56</f>
        <v>-24671000</v>
      </c>
      <c r="D14" s="177">
        <v>-26121483.12</v>
      </c>
      <c r="E14" s="178"/>
    </row>
    <row r="15" spans="1:5" ht="18.75">
      <c r="A15" s="9"/>
      <c r="B15" s="8"/>
      <c r="C15" s="21"/>
      <c r="D15" s="175"/>
      <c r="E15" s="176"/>
    </row>
    <row r="16" spans="1:5" ht="31.5">
      <c r="A16" s="9" t="s">
        <v>49</v>
      </c>
      <c r="B16" s="14" t="s">
        <v>50</v>
      </c>
      <c r="C16" s="22">
        <f>-24649144.44-21855.56</f>
        <v>-24671000</v>
      </c>
      <c r="D16" s="177">
        <v>-26121483.12</v>
      </c>
      <c r="E16" s="178"/>
    </row>
    <row r="17" spans="1:5" ht="18.75">
      <c r="A17" s="9"/>
      <c r="B17" s="8"/>
      <c r="C17" s="21"/>
      <c r="D17" s="175"/>
      <c r="E17" s="176"/>
    </row>
    <row r="18" spans="1:5" ht="31.5">
      <c r="A18" s="9" t="s">
        <v>51</v>
      </c>
      <c r="B18" s="14" t="s">
        <v>52</v>
      </c>
      <c r="C18" s="22">
        <f>-24649144.44-21855.56</f>
        <v>-24671000</v>
      </c>
      <c r="D18" s="177">
        <v>-26121483.12</v>
      </c>
      <c r="E18" s="178"/>
    </row>
    <row r="19" spans="1:5" ht="18.75">
      <c r="A19" s="9"/>
      <c r="B19" s="8"/>
      <c r="C19" s="21"/>
      <c r="D19" s="175"/>
      <c r="E19" s="176"/>
    </row>
    <row r="20" spans="1:5" ht="47.25">
      <c r="A20" s="9" t="s">
        <v>53</v>
      </c>
      <c r="B20" s="14" t="s">
        <v>54</v>
      </c>
      <c r="C20" s="22">
        <f>-24649144.44-21855.56</f>
        <v>-24671000</v>
      </c>
      <c r="D20" s="177">
        <v>-26121483.12</v>
      </c>
      <c r="E20" s="178"/>
    </row>
    <row r="21" spans="1:5" ht="18.75">
      <c r="A21" s="9"/>
      <c r="B21" s="8"/>
      <c r="C21" s="21"/>
      <c r="D21" s="175"/>
      <c r="E21" s="176"/>
    </row>
    <row r="22" spans="1:5" ht="31.5">
      <c r="A22" s="9" t="s">
        <v>55</v>
      </c>
      <c r="B22" s="14" t="s">
        <v>56</v>
      </c>
      <c r="C22" s="22">
        <f>27515138.04+21855.56</f>
        <v>27536993.599999998</v>
      </c>
      <c r="D22" s="177">
        <v>27661526.33</v>
      </c>
      <c r="E22" s="178"/>
    </row>
    <row r="23" spans="1:5" ht="18.75">
      <c r="A23" s="9"/>
      <c r="B23" s="8"/>
      <c r="C23" s="21"/>
      <c r="D23" s="175"/>
      <c r="E23" s="176"/>
    </row>
    <row r="24" spans="1:5" ht="31.5">
      <c r="A24" s="9" t="s">
        <v>57</v>
      </c>
      <c r="B24" s="14" t="s">
        <v>58</v>
      </c>
      <c r="C24" s="22">
        <f>27515138.04+21855.56</f>
        <v>27536993.599999998</v>
      </c>
      <c r="D24" s="177">
        <v>27661526.33</v>
      </c>
      <c r="E24" s="178"/>
    </row>
    <row r="25" spans="1:5" ht="18.75">
      <c r="A25" s="9"/>
      <c r="B25" s="8"/>
      <c r="C25" s="21"/>
      <c r="D25" s="175"/>
      <c r="E25" s="176"/>
    </row>
    <row r="26" spans="1:5" ht="31.5">
      <c r="A26" s="9" t="s">
        <v>59</v>
      </c>
      <c r="B26" s="14" t="s">
        <v>60</v>
      </c>
      <c r="C26" s="22">
        <f>27515138.04+21855.56</f>
        <v>27536993.599999998</v>
      </c>
      <c r="D26" s="177">
        <v>27661526.33</v>
      </c>
      <c r="E26" s="178"/>
    </row>
    <row r="27" spans="1:5" ht="18.75">
      <c r="A27" s="9"/>
      <c r="B27" s="8"/>
      <c r="C27" s="21"/>
      <c r="D27" s="175"/>
      <c r="E27" s="176"/>
    </row>
    <row r="28" spans="1:5" ht="47.25">
      <c r="A28" s="9" t="s">
        <v>64</v>
      </c>
      <c r="B28" s="14" t="s">
        <v>61</v>
      </c>
      <c r="C28" s="22">
        <f>27515138.04+21855.56</f>
        <v>27536993.599999998</v>
      </c>
      <c r="D28" s="177">
        <v>27661526.33</v>
      </c>
      <c r="E28" s="178"/>
    </row>
    <row r="29" spans="1:4" ht="15.75">
      <c r="A29" s="6"/>
      <c r="C29" s="169"/>
      <c r="D29" s="169"/>
    </row>
    <row r="30" ht="12" customHeight="1"/>
    <row r="31" ht="12.75" hidden="1"/>
    <row r="32" spans="1:5" ht="18.75">
      <c r="A32" s="183" t="s">
        <v>186</v>
      </c>
      <c r="B32" s="183"/>
      <c r="C32" s="2"/>
      <c r="D32" s="184" t="s">
        <v>309</v>
      </c>
      <c r="E32" s="184"/>
    </row>
  </sheetData>
  <sheetProtection/>
  <mergeCells count="28">
    <mergeCell ref="C4:E4"/>
    <mergeCell ref="A32:B32"/>
    <mergeCell ref="D32:E32"/>
    <mergeCell ref="A9:E9"/>
    <mergeCell ref="D22:E22"/>
    <mergeCell ref="D27:E27"/>
    <mergeCell ref="D28:E28"/>
    <mergeCell ref="D23:E23"/>
    <mergeCell ref="D24:E24"/>
    <mergeCell ref="D25:E25"/>
    <mergeCell ref="D14:E14"/>
    <mergeCell ref="D15:E15"/>
    <mergeCell ref="D16:E16"/>
    <mergeCell ref="D17:E17"/>
    <mergeCell ref="D26:E26"/>
    <mergeCell ref="D18:E18"/>
    <mergeCell ref="D19:E19"/>
    <mergeCell ref="D21:E21"/>
    <mergeCell ref="C2:D2"/>
    <mergeCell ref="A6:E6"/>
    <mergeCell ref="C29:D29"/>
    <mergeCell ref="D7:E7"/>
    <mergeCell ref="D8:E8"/>
    <mergeCell ref="D12:E12"/>
    <mergeCell ref="D13:E13"/>
    <mergeCell ref="D20:E20"/>
    <mergeCell ref="D10:E10"/>
    <mergeCell ref="D11:E11"/>
  </mergeCells>
  <printOptions/>
  <pageMargins left="0.31" right="0.23" top="0.38" bottom="0.26" header="0.17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29" t="s">
        <v>206</v>
      </c>
      <c r="D1" s="129"/>
      <c r="E1" s="2"/>
    </row>
    <row r="2" ht="10.5" customHeight="1"/>
    <row r="3" spans="2:5" ht="126" customHeight="1">
      <c r="B3" s="1"/>
      <c r="C3" s="130" t="s">
        <v>311</v>
      </c>
      <c r="D3" s="130"/>
      <c r="E3" s="10"/>
    </row>
    <row r="4" spans="3:5" ht="21.75" customHeight="1">
      <c r="C4" s="1"/>
      <c r="D4" s="1"/>
      <c r="E4" s="1"/>
    </row>
    <row r="5" ht="6.75" customHeight="1"/>
    <row r="6" spans="1:5" ht="41.25" customHeight="1">
      <c r="A6" s="188" t="s">
        <v>249</v>
      </c>
      <c r="B6" s="189"/>
      <c r="C6" s="189"/>
      <c r="D6" s="189"/>
      <c r="E6" s="11"/>
    </row>
    <row r="7" spans="1:5" ht="31.5">
      <c r="A7" s="58" t="s">
        <v>117</v>
      </c>
      <c r="B7" s="58" t="s">
        <v>118</v>
      </c>
      <c r="C7" s="58" t="s">
        <v>302</v>
      </c>
      <c r="D7" s="58" t="s">
        <v>303</v>
      </c>
      <c r="E7" s="3"/>
    </row>
    <row r="8" spans="1:5" ht="15.75" customHeight="1">
      <c r="A8" s="28"/>
      <c r="B8" s="42"/>
      <c r="C8" s="28"/>
      <c r="D8" s="28"/>
      <c r="E8" s="3"/>
    </row>
    <row r="9" spans="1:5" ht="42" customHeight="1">
      <c r="A9" s="26" t="s">
        <v>245</v>
      </c>
      <c r="B9" s="26" t="s">
        <v>68</v>
      </c>
      <c r="C9" s="13">
        <v>0</v>
      </c>
      <c r="D9" s="13">
        <v>0</v>
      </c>
      <c r="E9" s="27"/>
    </row>
    <row r="10" spans="1:5" ht="15" customHeight="1">
      <c r="A10" s="26" t="s">
        <v>119</v>
      </c>
      <c r="B10" s="12"/>
      <c r="C10" s="13">
        <f>SUM(C9)</f>
        <v>0</v>
      </c>
      <c r="D10" s="13">
        <f>SUM(D9)</f>
        <v>0</v>
      </c>
      <c r="E10" s="27"/>
    </row>
    <row r="11" spans="1:5" ht="15" customHeight="1">
      <c r="A11" s="40"/>
      <c r="B11" s="3"/>
      <c r="C11" s="41"/>
      <c r="D11" s="41"/>
      <c r="E11" s="27"/>
    </row>
    <row r="12" spans="1:5" ht="15" customHeight="1">
      <c r="A12" s="40"/>
      <c r="B12" s="3"/>
      <c r="D12" s="1"/>
      <c r="E12" s="27"/>
    </row>
    <row r="13" spans="1:5" ht="30" customHeight="1">
      <c r="A13" s="183" t="s">
        <v>186</v>
      </c>
      <c r="B13" s="183"/>
      <c r="D13" s="67" t="s">
        <v>312</v>
      </c>
      <c r="E13" s="27"/>
    </row>
    <row r="14" spans="1:5" ht="12.75">
      <c r="A14" s="169"/>
      <c r="B14" s="169"/>
      <c r="D14" s="1"/>
      <c r="E14" s="1"/>
    </row>
    <row r="15" spans="1:5" ht="15.75">
      <c r="A15" s="166"/>
      <c r="B15" s="166"/>
      <c r="D15" s="24"/>
      <c r="E15" s="24"/>
    </row>
    <row r="16" spans="1:5" ht="18" customHeight="1">
      <c r="A16" s="166"/>
      <c r="B16" s="166"/>
      <c r="D16" s="24"/>
      <c r="E16" s="24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2014-03-03T10:20:22Z</cp:lastPrinted>
  <dcterms:created xsi:type="dcterms:W3CDTF">2008-06-16T09:18:54Z</dcterms:created>
  <dcterms:modified xsi:type="dcterms:W3CDTF">2014-03-03T10:20:37Z</dcterms:modified>
  <cp:category/>
  <cp:version/>
  <cp:contentType/>
  <cp:contentStatus/>
</cp:coreProperties>
</file>